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date1904="1"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800" yWindow="460" windowWidth="16800" windowHeight="12640" tabRatio="193"/>
  </bookViews>
  <sheets>
    <sheet name="Dartmouth Forestry 2004" sheetId="1" r:id="rId1"/>
  </sheets>
  <definedNames>
    <definedName name="_xlnm.Database">'Dartmouth Forestry 2004'!$AP$3:$AP$17</definedName>
    <definedName name="fudge">'Dartmouth Forestry 2004'!#REF!</definedName>
    <definedName name="HighSchool_Ladder">'Dartmouth Forestry 2004'!#REF!</definedName>
    <definedName name="HighSchool_Ranking">'Dartmouth Forestry 2004'!#REF!</definedName>
    <definedName name="Mens_Ladder">'Dartmouth Forestry 2004'!#REF!</definedName>
    <definedName name="Mens_Ranking">'Dartmouth Forestry 2004'!#REF!</definedName>
    <definedName name="_xlnm.Print_Area" localSheetId="0">'Dartmouth Forestry 2004'!$A$1:$AQ$34</definedName>
    <definedName name="_xlnm.Print_Area">'Dartmouth Forestry 2004'!$B$1:$AP$24</definedName>
    <definedName name="_xlnm.Print_Titles" localSheetId="0">'Dartmouth Forestry 2004'!$A:$A</definedName>
    <definedName name="_xlnm.Print_Titles">'Dartmouth Forestry 2004'!$A:$A</definedName>
    <definedName name="Womens_Ladder">'Dartmouth Forestry 2004'!#REF!</definedName>
    <definedName name="Womens_Ranking">'Dartmouth Forestry 2004'!#REF!</definedName>
  </definedNames>
  <calcPr calcId="150001" refMode="R1C1" iterate="1" iterateCount="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2" i="1" l="1"/>
  <c r="B31" i="1"/>
  <c r="AL34" i="1"/>
  <c r="AL33" i="1"/>
  <c r="AJ34" i="1"/>
  <c r="AJ33" i="1"/>
  <c r="AH34" i="1"/>
  <c r="AH33" i="1"/>
  <c r="AF34" i="1"/>
  <c r="AF33" i="1"/>
  <c r="AD34" i="1"/>
  <c r="AD33" i="1"/>
  <c r="AB34" i="1"/>
  <c r="AB33" i="1"/>
  <c r="Z34" i="1"/>
  <c r="Z33" i="1"/>
  <c r="X34" i="1"/>
  <c r="X33" i="1"/>
  <c r="V34" i="1"/>
  <c r="V33" i="1"/>
  <c r="T34" i="1"/>
  <c r="T33" i="1"/>
  <c r="R34" i="1"/>
  <c r="R33" i="1"/>
  <c r="P34" i="1"/>
  <c r="P33" i="1"/>
  <c r="N34" i="1"/>
  <c r="N33" i="1"/>
  <c r="L34" i="1"/>
  <c r="L33" i="1"/>
  <c r="J34" i="1"/>
  <c r="J33" i="1"/>
  <c r="H34" i="1"/>
  <c r="H33" i="1"/>
  <c r="F34" i="1"/>
  <c r="F33" i="1"/>
  <c r="D34" i="1"/>
  <c r="D33" i="1"/>
  <c r="B34" i="1"/>
  <c r="B33" i="1"/>
  <c r="AL32" i="1"/>
  <c r="AL31" i="1"/>
  <c r="AJ32" i="1"/>
  <c r="AJ31" i="1"/>
  <c r="AH32" i="1"/>
  <c r="AH31" i="1"/>
  <c r="AF32" i="1"/>
  <c r="AF31" i="1"/>
  <c r="AD32" i="1"/>
  <c r="AD31" i="1"/>
  <c r="AB32" i="1"/>
  <c r="AB31" i="1"/>
  <c r="Z32" i="1"/>
  <c r="Z31" i="1"/>
  <c r="X32" i="1"/>
  <c r="X31" i="1"/>
  <c r="V32" i="1"/>
  <c r="V31" i="1"/>
  <c r="T32" i="1"/>
  <c r="T31" i="1"/>
  <c r="R32" i="1"/>
  <c r="R31" i="1"/>
  <c r="P32" i="1"/>
  <c r="P31" i="1"/>
  <c r="N32" i="1"/>
  <c r="N31" i="1"/>
  <c r="L32" i="1"/>
  <c r="L31" i="1"/>
  <c r="J32" i="1"/>
  <c r="J31" i="1"/>
  <c r="H32" i="1"/>
  <c r="H31" i="1"/>
  <c r="F32" i="1"/>
  <c r="F31" i="1"/>
  <c r="D32" i="1"/>
  <c r="D31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C30" i="1"/>
  <c r="B18" i="1"/>
  <c r="C28" i="1"/>
  <c r="D18" i="1"/>
  <c r="E28" i="1"/>
  <c r="F18" i="1"/>
  <c r="G28" i="1"/>
  <c r="H18" i="1"/>
  <c r="I28" i="1"/>
  <c r="J18" i="1"/>
  <c r="K28" i="1"/>
  <c r="L18" i="1"/>
  <c r="M28" i="1"/>
  <c r="N18" i="1"/>
  <c r="O28" i="1"/>
  <c r="P18" i="1"/>
  <c r="Q28" i="1"/>
  <c r="R18" i="1"/>
  <c r="S28" i="1"/>
  <c r="T18" i="1"/>
  <c r="U28" i="1"/>
  <c r="V18" i="1"/>
  <c r="W28" i="1"/>
  <c r="X18" i="1"/>
  <c r="Y28" i="1"/>
  <c r="Z18" i="1"/>
  <c r="AA28" i="1"/>
  <c r="AB18" i="1"/>
  <c r="AC28" i="1"/>
  <c r="AD18" i="1"/>
  <c r="AE28" i="1"/>
  <c r="AF18" i="1"/>
  <c r="AG28" i="1"/>
  <c r="AH18" i="1"/>
  <c r="AI28" i="1"/>
  <c r="AJ18" i="1"/>
  <c r="AK28" i="1"/>
  <c r="AL18" i="1"/>
  <c r="AM28" i="1"/>
  <c r="AP28" i="1"/>
  <c r="C29" i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P29" i="1"/>
  <c r="AQ29" i="1"/>
  <c r="AO29" i="1"/>
  <c r="AQ28" i="1"/>
  <c r="AO28" i="1"/>
  <c r="Y3" i="1"/>
  <c r="Y4" i="1"/>
  <c r="AL24" i="1"/>
  <c r="AL23" i="1"/>
  <c r="AJ24" i="1"/>
  <c r="AJ23" i="1"/>
  <c r="AH24" i="1"/>
  <c r="AH23" i="1"/>
  <c r="AF24" i="1"/>
  <c r="AF23" i="1"/>
  <c r="AD24" i="1"/>
  <c r="AD23" i="1"/>
  <c r="AB24" i="1"/>
  <c r="AB23" i="1"/>
  <c r="Z24" i="1"/>
  <c r="Z23" i="1"/>
  <c r="X24" i="1"/>
  <c r="X23" i="1"/>
  <c r="V24" i="1"/>
  <c r="V23" i="1"/>
  <c r="T24" i="1"/>
  <c r="T23" i="1"/>
  <c r="R24" i="1"/>
  <c r="R23" i="1"/>
  <c r="P24" i="1"/>
  <c r="P23" i="1"/>
  <c r="N24" i="1"/>
  <c r="N23" i="1"/>
  <c r="L24" i="1"/>
  <c r="L23" i="1"/>
  <c r="J24" i="1"/>
  <c r="J23" i="1"/>
  <c r="H24" i="1"/>
  <c r="H23" i="1"/>
  <c r="F24" i="1"/>
  <c r="F23" i="1"/>
  <c r="D24" i="1"/>
  <c r="D23" i="1"/>
  <c r="B24" i="1"/>
  <c r="B23" i="1"/>
  <c r="AL22" i="1"/>
  <c r="AL21" i="1"/>
  <c r="AJ22" i="1"/>
  <c r="AJ21" i="1"/>
  <c r="AH22" i="1"/>
  <c r="AH21" i="1"/>
  <c r="AF22" i="1"/>
  <c r="AF21" i="1"/>
  <c r="AD22" i="1"/>
  <c r="AD21" i="1"/>
  <c r="AB22" i="1"/>
  <c r="AB21" i="1"/>
  <c r="Z22" i="1"/>
  <c r="Z21" i="1"/>
  <c r="X22" i="1"/>
  <c r="X21" i="1"/>
  <c r="V22" i="1"/>
  <c r="V21" i="1"/>
  <c r="T22" i="1"/>
  <c r="T21" i="1"/>
  <c r="R22" i="1"/>
  <c r="R21" i="1"/>
  <c r="P22" i="1"/>
  <c r="P21" i="1"/>
  <c r="N22" i="1"/>
  <c r="N21" i="1"/>
  <c r="L22" i="1"/>
  <c r="L21" i="1"/>
  <c r="J22" i="1"/>
  <c r="J21" i="1"/>
  <c r="H22" i="1"/>
  <c r="H21" i="1"/>
  <c r="F22" i="1"/>
  <c r="F21" i="1"/>
  <c r="D22" i="1"/>
  <c r="D21" i="1"/>
  <c r="B22" i="1"/>
  <c r="B21" i="1"/>
  <c r="AL20" i="1"/>
  <c r="AL19" i="1"/>
  <c r="AJ20" i="1"/>
  <c r="AJ19" i="1"/>
  <c r="AH20" i="1"/>
  <c r="AH19" i="1"/>
  <c r="AF20" i="1"/>
  <c r="AF19" i="1"/>
  <c r="AD20" i="1"/>
  <c r="AD19" i="1"/>
  <c r="AB20" i="1"/>
  <c r="AB19" i="1"/>
  <c r="Z20" i="1"/>
  <c r="Z19" i="1"/>
  <c r="X20" i="1"/>
  <c r="X19" i="1"/>
  <c r="V20" i="1"/>
  <c r="V19" i="1"/>
  <c r="T20" i="1"/>
  <c r="T19" i="1"/>
  <c r="R20" i="1"/>
  <c r="R19" i="1"/>
  <c r="P20" i="1"/>
  <c r="P19" i="1"/>
  <c r="N20" i="1"/>
  <c r="N19" i="1"/>
  <c r="L20" i="1"/>
  <c r="L19" i="1"/>
  <c r="J20" i="1"/>
  <c r="J19" i="1"/>
  <c r="H20" i="1"/>
  <c r="H19" i="1"/>
  <c r="F20" i="1"/>
  <c r="F19" i="1"/>
  <c r="D20" i="1"/>
  <c r="D19" i="1"/>
  <c r="B20" i="1"/>
  <c r="B19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P6" i="1"/>
  <c r="C3" i="1"/>
  <c r="E3" i="1"/>
  <c r="G3" i="1"/>
  <c r="I3" i="1"/>
  <c r="K3" i="1"/>
  <c r="M3" i="1"/>
  <c r="O3" i="1"/>
  <c r="Q3" i="1"/>
  <c r="S3" i="1"/>
  <c r="U3" i="1"/>
  <c r="W3" i="1"/>
  <c r="AA3" i="1"/>
  <c r="AC3" i="1"/>
  <c r="AE3" i="1"/>
  <c r="AG3" i="1"/>
  <c r="AI3" i="1"/>
  <c r="AK3" i="1"/>
  <c r="AM3" i="1"/>
  <c r="AP3" i="1"/>
  <c r="C4" i="1"/>
  <c r="E4" i="1"/>
  <c r="G4" i="1"/>
  <c r="I4" i="1"/>
  <c r="K4" i="1"/>
  <c r="M4" i="1"/>
  <c r="O4" i="1"/>
  <c r="Q4" i="1"/>
  <c r="S4" i="1"/>
  <c r="U4" i="1"/>
  <c r="W4" i="1"/>
  <c r="AA4" i="1"/>
  <c r="AC4" i="1"/>
  <c r="AE4" i="1"/>
  <c r="AG4" i="1"/>
  <c r="AI4" i="1"/>
  <c r="AK4" i="1"/>
  <c r="AM4" i="1"/>
  <c r="AP4" i="1"/>
  <c r="C5" i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P5" i="1"/>
  <c r="C7" i="1"/>
  <c r="E7" i="1"/>
  <c r="G7" i="1"/>
  <c r="I7" i="1"/>
  <c r="K7" i="1"/>
  <c r="M7" i="1"/>
  <c r="O7" i="1"/>
  <c r="Q7" i="1"/>
  <c r="S7" i="1"/>
  <c r="U7" i="1"/>
  <c r="W7" i="1"/>
  <c r="Y7" i="1"/>
  <c r="AA7" i="1"/>
  <c r="AC7" i="1"/>
  <c r="AE7" i="1"/>
  <c r="AG7" i="1"/>
  <c r="AI7" i="1"/>
  <c r="AK7" i="1"/>
  <c r="AM7" i="1"/>
  <c r="AP7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P8" i="1"/>
  <c r="C9" i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P9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P10" i="1"/>
  <c r="C11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P11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P12" i="1"/>
  <c r="C13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P13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P14" i="1"/>
  <c r="C15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P15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P16" i="1"/>
  <c r="C17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P17" i="1"/>
  <c r="AQ6" i="1"/>
  <c r="AQ17" i="1"/>
  <c r="AQ16" i="1"/>
  <c r="AQ15" i="1"/>
  <c r="AQ14" i="1"/>
  <c r="AQ13" i="1"/>
  <c r="AQ12" i="1"/>
  <c r="AQ11" i="1"/>
  <c r="AQ10" i="1"/>
  <c r="AQ9" i="1"/>
  <c r="AQ8" i="1"/>
  <c r="AQ7" i="1"/>
  <c r="AQ5" i="1"/>
  <c r="AQ4" i="1"/>
  <c r="AQ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3" i="1"/>
</calcChain>
</file>

<file path=xl/sharedStrings.xml><?xml version="1.0" encoding="utf-8"?>
<sst xmlns="http://schemas.openxmlformats.org/spreadsheetml/2006/main" count="151" uniqueCount="50">
  <si>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</si>
  <si>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</si>
  <si>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</si>
  <si>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</si>
  <si>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</si>
  <si>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</si>
  <si>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</si>
  <si>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</si>
  <si>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</si>
  <si>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</si>
  <si>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Pole Climb</t>
  </si>
  <si>
    <t>Obstacle Course</t>
  </si>
  <si>
    <t>Fly Casting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</si>
  <si>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</si>
  <si>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</si>
  <si>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</si>
  <si>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</si>
  <si>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</si>
  <si>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</si>
  <si>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</si>
  <si>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</si>
  <si>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</si>
  <si>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</si>
  <si>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</si>
  <si>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</si>
  <si>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Top U-Grad Score</t>
  </si>
  <si>
    <t>1st Place</t>
  </si>
  <si>
    <t>Result</t>
  </si>
  <si>
    <t>2nd Place</t>
  </si>
  <si>
    <t>3rd Place</t>
  </si>
  <si>
    <t>TEAM</t>
  </si>
  <si>
    <t>TOTAL</t>
  </si>
  <si>
    <t>Single Buck</t>
  </si>
  <si>
    <t>Alumni</t>
  </si>
  <si>
    <t>Colby M1</t>
  </si>
  <si>
    <t>Dartmouth M1</t>
  </si>
  <si>
    <t>ESF M1</t>
  </si>
  <si>
    <t>FLCC M1</t>
  </si>
  <si>
    <t>FLCC M2</t>
  </si>
  <si>
    <t>Paul Smith's M1</t>
  </si>
  <si>
    <t>Paul Smith's M2</t>
  </si>
  <si>
    <t>UMO M1</t>
  </si>
  <si>
    <t>UMO M2</t>
  </si>
  <si>
    <t>UNH M1</t>
  </si>
  <si>
    <t>Unity M1</t>
  </si>
  <si>
    <t>Dartmouth J</t>
  </si>
  <si>
    <t>ESF J</t>
  </si>
  <si>
    <t>Unity J</t>
  </si>
  <si>
    <t>Colby A</t>
  </si>
  <si>
    <t>Dartmouth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</si>
</sst>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indexed="8"/>
      <name val="Geneva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9"/>
      <name val="Arial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 applyProtection="1">
      <protection hidden="1"/>
    </xf>
    <xf numFmtId="47" fontId="1" fillId="0" borderId="2" xfId="0" applyNumberFormat="1" applyFont="1" applyBorder="1"/>
    <xf numFmtId="1" fontId="1" fillId="0" borderId="2" xfId="0" applyNumberFormat="1" applyFont="1" applyBorder="1"/>
    <xf numFmtId="2" fontId="1" fillId="0" borderId="2" xfId="0" applyNumberFormat="1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/>
    <xf numFmtId="47" fontId="1" fillId="0" borderId="7" xfId="0" applyNumberFormat="1" applyFont="1" applyBorder="1"/>
    <xf numFmtId="1" fontId="1" fillId="0" borderId="7" xfId="0" applyNumberFormat="1" applyFont="1" applyBorder="1"/>
    <xf numFmtId="2" fontId="1" fillId="0" borderId="7" xfId="0" applyNumberFormat="1" applyFont="1" applyBorder="1"/>
    <xf numFmtId="0" fontId="1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Fill="1" applyBorder="1"/>
    <xf numFmtId="0" fontId="1" fillId="0" borderId="12" xfId="0" applyNumberFormat="1" applyFont="1" applyBorder="1"/>
    <xf numFmtId="164" fontId="2" fillId="0" borderId="1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4" fontId="2" fillId="0" borderId="5" xfId="0" applyNumberFormat="1" applyFont="1" applyBorder="1"/>
    <xf numFmtId="0" fontId="1" fillId="3" borderId="14" xfId="0" applyFont="1" applyFill="1" applyBorder="1"/>
    <xf numFmtId="0" fontId="1" fillId="0" borderId="0" xfId="0" applyFont="1" applyFill="1"/>
    <xf numFmtId="0" fontId="1" fillId="3" borderId="12" xfId="0" applyNumberFormat="1" applyFont="1" applyFill="1" applyBorder="1"/>
    <xf numFmtId="164" fontId="2" fillId="3" borderId="14" xfId="0" applyNumberFormat="1" applyFont="1" applyFill="1" applyBorder="1" applyAlignment="1">
      <alignment horizontal="center"/>
    </xf>
    <xf numFmtId="1" fontId="2" fillId="3" borderId="15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0" fontId="1" fillId="3" borderId="0" xfId="0" applyFont="1" applyFill="1"/>
    <xf numFmtId="0" fontId="1" fillId="0" borderId="14" xfId="0" applyFont="1" applyFill="1" applyBorder="1"/>
    <xf numFmtId="47" fontId="1" fillId="0" borderId="0" xfId="0" applyNumberFormat="1" applyFont="1"/>
    <xf numFmtId="164" fontId="2" fillId="0" borderId="14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64" fontId="2" fillId="0" borderId="0" xfId="0" applyNumberFormat="1" applyFont="1"/>
    <xf numFmtId="0" fontId="1" fillId="0" borderId="12" xfId="0" applyNumberFormat="1" applyFont="1" applyFill="1" applyBorder="1"/>
    <xf numFmtId="164" fontId="2" fillId="0" borderId="14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1" fontId="2" fillId="0" borderId="16" xfId="0" applyNumberFormat="1" applyFont="1" applyFill="1" applyBorder="1" applyAlignment="1">
      <alignment horizontal="center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2" xfId="0" applyNumberFormat="1" applyFont="1" applyFill="1" applyBorder="1"/>
    <xf numFmtId="0" fontId="2" fillId="3" borderId="5" xfId="0" applyFont="1" applyFill="1" applyBorder="1"/>
    <xf numFmtId="0" fontId="1" fillId="0" borderId="6" xfId="0" applyFont="1" applyBorder="1" applyAlignment="1">
      <alignment horizontal="right"/>
    </xf>
    <xf numFmtId="0" fontId="2" fillId="0" borderId="17" xfId="0" applyFont="1" applyBorder="1"/>
    <xf numFmtId="0" fontId="1" fillId="0" borderId="17" xfId="0" applyFont="1" applyBorder="1"/>
    <xf numFmtId="0" fontId="1" fillId="0" borderId="5" xfId="0" applyFont="1" applyBorder="1" applyAlignment="1">
      <alignment horizontal="right"/>
    </xf>
    <xf numFmtId="47" fontId="1" fillId="0" borderId="0" xfId="0" applyNumberFormat="1" applyFont="1" applyBorder="1"/>
    <xf numFmtId="47" fontId="2" fillId="0" borderId="0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/>
    <xf numFmtId="1" fontId="2" fillId="0" borderId="0" xfId="0" applyNumberFormat="1" applyFont="1" applyBorder="1"/>
    <xf numFmtId="0" fontId="1" fillId="0" borderId="18" xfId="0" applyFont="1" applyBorder="1"/>
    <xf numFmtId="0" fontId="1" fillId="0" borderId="14" xfId="0" applyFont="1" applyBorder="1"/>
    <xf numFmtId="0" fontId="2" fillId="0" borderId="19" xfId="0" applyFont="1" applyBorder="1"/>
    <xf numFmtId="1" fontId="1" fillId="0" borderId="0" xfId="0" applyNumberFormat="1" applyFont="1"/>
    <xf numFmtId="2" fontId="1" fillId="0" borderId="0" xfId="0" applyNumberFormat="1" applyFont="1"/>
    <xf numFmtId="1" fontId="2" fillId="0" borderId="19" xfId="0" applyNumberFormat="1" applyFont="1" applyBorder="1"/>
    <xf numFmtId="0" fontId="1" fillId="0" borderId="19" xfId="0" applyFont="1" applyBorder="1"/>
    <xf numFmtId="2" fontId="1" fillId="0" borderId="4" xfId="0" applyNumberFormat="1" applyFont="1" applyBorder="1"/>
    <xf numFmtId="2" fontId="1" fillId="3" borderId="4" xfId="0" applyNumberFormat="1" applyFont="1" applyFill="1" applyBorder="1"/>
    <xf numFmtId="2" fontId="1" fillId="0" borderId="4" xfId="0" applyNumberFormat="1" applyFont="1" applyFill="1" applyBorder="1"/>
    <xf numFmtId="2" fontId="2" fillId="0" borderId="3" xfId="0" applyNumberFormat="1" applyFont="1" applyBorder="1"/>
    <xf numFmtId="2" fontId="1" fillId="0" borderId="5" xfId="0" applyNumberFormat="1" applyFont="1" applyBorder="1"/>
    <xf numFmtId="2" fontId="2" fillId="3" borderId="19" xfId="0" applyNumberFormat="1" applyFont="1" applyFill="1" applyBorder="1"/>
    <xf numFmtId="2" fontId="1" fillId="3" borderId="0" xfId="0" applyNumberFormat="1" applyFont="1" applyFill="1"/>
    <xf numFmtId="2" fontId="2" fillId="0" borderId="19" xfId="0" applyNumberFormat="1" applyFont="1" applyBorder="1"/>
    <xf numFmtId="2" fontId="2" fillId="0" borderId="19" xfId="0" applyNumberFormat="1" applyFont="1" applyFill="1" applyBorder="1"/>
    <xf numFmtId="2" fontId="1" fillId="0" borderId="0" xfId="0" applyNumberFormat="1" applyFont="1" applyFill="1"/>
    <xf numFmtId="2" fontId="1" fillId="0" borderId="3" xfId="0" applyNumberFormat="1" applyFont="1" applyBorder="1"/>
    <xf numFmtId="2" fontId="1" fillId="3" borderId="2" xfId="0" applyNumberFormat="1" applyFont="1" applyFill="1" applyBorder="1"/>
    <xf numFmtId="2" fontId="2" fillId="3" borderId="3" xfId="0" applyNumberFormat="1" applyFont="1" applyFill="1" applyBorder="1"/>
    <xf numFmtId="2" fontId="2" fillId="0" borderId="8" xfId="0" applyNumberFormat="1" applyFont="1" applyBorder="1"/>
    <xf numFmtId="164" fontId="4" fillId="0" borderId="1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61"/>
  <sheetViews>
    <sheetView showGridLines="0" tabSelected="1" zoomScale="60" workbookViewId="0">
      <pane xSplit="1" ySplit="2" topLeftCell="B3" activePane="bottomRight" state="frozenSplit"/>
      <selection sqref="A1:XFD1048576"/>
      <selection pane="topRight"/>
      <selection pane="bottomLeft" activeCell="A26" sqref="A26:XFD26"/>
      <selection pane="bottomRight" activeCell="A35" sqref="A35:XFD36"/>
    </sheetView>
  </sheetViews>
  <sheetFormatPr baseColWidth="10" defaultRowHeight="12" customHeight="1" x14ac:dyDescent="0.15"/>
  <cols>
    <col min="1" max="1" width="18.28515625" style="60" customWidth="1"/>
    <col min="2" max="2" width="7" style="18" customWidth="1"/>
    <col min="3" max="3" width="7" style="61" customWidth="1"/>
    <col min="4" max="4" width="7" style="18" customWidth="1"/>
    <col min="5" max="5" width="7" style="61" customWidth="1"/>
    <col min="6" max="6" width="7" style="18" customWidth="1"/>
    <col min="7" max="7" width="7" style="61" customWidth="1"/>
    <col min="8" max="8" width="7" style="18" customWidth="1"/>
    <col min="9" max="9" width="7" style="61" customWidth="1"/>
    <col min="10" max="10" width="7" style="18" customWidth="1"/>
    <col min="11" max="11" width="7" style="61" customWidth="1"/>
    <col min="12" max="12" width="8.7109375" style="18" bestFit="1" customWidth="1"/>
    <col min="13" max="13" width="7" style="61" customWidth="1"/>
    <col min="14" max="14" width="7" style="18" customWidth="1"/>
    <col min="15" max="15" width="7" style="61" customWidth="1"/>
    <col min="16" max="16" width="7" style="36" customWidth="1"/>
    <col min="17" max="17" width="7" style="61" customWidth="1"/>
    <col min="18" max="18" width="7" style="18" customWidth="1"/>
    <col min="19" max="19" width="7" style="61" customWidth="1"/>
    <col min="20" max="20" width="7" style="36" customWidth="1"/>
    <col min="21" max="21" width="7" style="61" customWidth="1"/>
    <col min="22" max="22" width="7" style="18" customWidth="1"/>
    <col min="23" max="23" width="7" style="61" customWidth="1"/>
    <col min="24" max="24" width="7" style="36" customWidth="1"/>
    <col min="25" max="25" width="7" style="61" customWidth="1"/>
    <col min="26" max="26" width="7" style="62" customWidth="1"/>
    <col min="27" max="27" width="7" style="61" customWidth="1"/>
    <col min="28" max="28" width="7" style="36" customWidth="1"/>
    <col min="29" max="29" width="7" style="61" customWidth="1"/>
    <col min="30" max="30" width="7" style="36" customWidth="1"/>
    <col min="31" max="31" width="7" style="61" customWidth="1"/>
    <col min="32" max="32" width="7" style="36" customWidth="1"/>
    <col min="33" max="33" width="7" style="61" customWidth="1"/>
    <col min="34" max="34" width="7" style="63" customWidth="1"/>
    <col min="35" max="35" width="7" style="61" customWidth="1"/>
    <col min="36" max="36" width="7" style="36" customWidth="1"/>
    <col min="37" max="37" width="7" style="61" customWidth="1"/>
    <col min="38" max="38" width="7" style="63" customWidth="1"/>
    <col min="39" max="39" width="7" style="61" customWidth="1"/>
    <col min="40" max="40" width="6.7109375" style="18" customWidth="1"/>
    <col min="41" max="41" width="15.5703125" style="18" customWidth="1"/>
    <col min="42" max="42" width="9.85546875" style="61" customWidth="1"/>
    <col min="43" max="43" width="7" style="64" customWidth="1"/>
    <col min="44" max="44" width="9.42578125" style="22" customWidth="1"/>
    <col min="45" max="45" width="11.28515625" style="22" customWidth="1"/>
    <col min="46" max="46" width="7.85546875" style="18" customWidth="1"/>
    <col min="47" max="47" width="5.42578125" style="18" customWidth="1"/>
    <col min="48" max="48" width="15.42578125" style="18" customWidth="1"/>
    <col min="49" max="49" width="10.7109375" style="18"/>
    <col min="50" max="50" width="16" style="18" customWidth="1"/>
    <col min="51" max="16384" width="10.7109375" style="18"/>
  </cols>
  <sheetData>
    <row r="1" spans="1:45" s="11" customFormat="1" ht="14" thickBot="1" x14ac:dyDescent="0.2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4</v>
      </c>
      <c r="I1" s="3"/>
      <c r="J1" s="2" t="s">
        <v>5</v>
      </c>
      <c r="K1" s="3"/>
      <c r="L1" s="2" t="s">
        <v>6</v>
      </c>
      <c r="M1" s="3"/>
      <c r="N1" s="2" t="s">
        <v>7</v>
      </c>
      <c r="O1" s="3"/>
      <c r="P1" s="4" t="s">
        <v>32</v>
      </c>
      <c r="Q1" s="3"/>
      <c r="R1" s="2" t="s">
        <v>8</v>
      </c>
      <c r="S1" s="3"/>
      <c r="T1" s="4" t="s">
        <v>9</v>
      </c>
      <c r="U1" s="3"/>
      <c r="V1" s="2" t="s">
        <v>10</v>
      </c>
      <c r="W1" s="3"/>
      <c r="X1" s="4" t="s">
        <v>11</v>
      </c>
      <c r="Y1" s="3"/>
      <c r="Z1" s="5" t="s">
        <v>12</v>
      </c>
      <c r="AA1" s="3"/>
      <c r="AB1" s="4" t="s">
        <v>13</v>
      </c>
      <c r="AC1" s="3"/>
      <c r="AD1" s="4" t="s">
        <v>14</v>
      </c>
      <c r="AE1" s="3"/>
      <c r="AF1" s="4" t="s">
        <v>15</v>
      </c>
      <c r="AG1" s="3"/>
      <c r="AH1" s="6" t="s">
        <v>16</v>
      </c>
      <c r="AI1" s="3"/>
      <c r="AJ1" s="4" t="s">
        <v>17</v>
      </c>
      <c r="AK1" s="3"/>
      <c r="AL1" s="6" t="s">
        <v>18</v>
      </c>
      <c r="AM1" s="3"/>
      <c r="AN1" s="7"/>
      <c r="AO1" s="8"/>
      <c r="AP1" s="9"/>
      <c r="AQ1" s="8"/>
      <c r="AR1" s="10"/>
      <c r="AS1" s="10"/>
    </row>
    <row r="2" spans="1:45" ht="14" thickTop="1" x14ac:dyDescent="0.15">
      <c r="A2" s="12" t="s">
        <v>20</v>
      </c>
      <c r="B2" s="13" t="s">
        <v>21</v>
      </c>
      <c r="C2" s="14" t="s">
        <v>22</v>
      </c>
      <c r="D2" s="13" t="s">
        <v>21</v>
      </c>
      <c r="E2" s="14" t="s">
        <v>22</v>
      </c>
      <c r="F2" s="13" t="s">
        <v>21</v>
      </c>
      <c r="G2" s="14" t="s">
        <v>22</v>
      </c>
      <c r="H2" s="13" t="s">
        <v>21</v>
      </c>
      <c r="I2" s="14" t="s">
        <v>22</v>
      </c>
      <c r="J2" s="13" t="s">
        <v>21</v>
      </c>
      <c r="K2" s="14" t="s">
        <v>22</v>
      </c>
      <c r="L2" s="13" t="s">
        <v>21</v>
      </c>
      <c r="M2" s="14" t="s">
        <v>22</v>
      </c>
      <c r="N2" s="13" t="s">
        <v>23</v>
      </c>
      <c r="O2" s="14" t="s">
        <v>22</v>
      </c>
      <c r="P2" s="15" t="s">
        <v>21</v>
      </c>
      <c r="Q2" s="14" t="s">
        <v>22</v>
      </c>
      <c r="R2" s="13" t="s">
        <v>21</v>
      </c>
      <c r="S2" s="14" t="s">
        <v>22</v>
      </c>
      <c r="T2" s="15" t="s">
        <v>21</v>
      </c>
      <c r="U2" s="14" t="s">
        <v>22</v>
      </c>
      <c r="V2" s="13" t="s">
        <v>21</v>
      </c>
      <c r="W2" s="14" t="s">
        <v>22</v>
      </c>
      <c r="X2" s="15" t="s">
        <v>21</v>
      </c>
      <c r="Y2" s="14" t="s">
        <v>22</v>
      </c>
      <c r="Z2" s="16" t="s">
        <v>24</v>
      </c>
      <c r="AA2" s="14" t="s">
        <v>22</v>
      </c>
      <c r="AB2" s="15" t="s">
        <v>21</v>
      </c>
      <c r="AC2" s="14" t="s">
        <v>22</v>
      </c>
      <c r="AD2" s="15" t="s">
        <v>21</v>
      </c>
      <c r="AE2" s="14" t="s">
        <v>22</v>
      </c>
      <c r="AF2" s="15" t="s">
        <v>21</v>
      </c>
      <c r="AG2" s="14" t="s">
        <v>22</v>
      </c>
      <c r="AH2" s="17" t="s">
        <v>21</v>
      </c>
      <c r="AI2" s="14" t="s">
        <v>22</v>
      </c>
      <c r="AJ2" s="15" t="s">
        <v>21</v>
      </c>
      <c r="AK2" s="14" t="s">
        <v>22</v>
      </c>
      <c r="AL2" s="17" t="s">
        <v>21</v>
      </c>
      <c r="AM2" s="14" t="s">
        <v>22</v>
      </c>
      <c r="AO2" s="19" t="s">
        <v>30</v>
      </c>
      <c r="AP2" s="20" t="s">
        <v>31</v>
      </c>
      <c r="AQ2" s="21" t="s">
        <v>19</v>
      </c>
    </row>
    <row r="3" spans="1:45" s="11" customFormat="1" ht="12" customHeight="1" x14ac:dyDescent="0.15">
      <c r="A3" s="23" t="s">
        <v>34</v>
      </c>
      <c r="B3" s="6">
        <v>329</v>
      </c>
      <c r="C3" s="69">
        <f t="shared" ref="C3:C17" si="0">IF(B3="DNF","DNF",IF(B3&gt;0,B$18/B3*100,""))</f>
        <v>75.744680851063833</v>
      </c>
      <c r="D3" s="6">
        <v>233.2</v>
      </c>
      <c r="E3" s="69">
        <f t="shared" ref="E3:E17" si="1">IF(D3="DNF","DNF",IF(D3&gt;0,D$18/D3*100,""))</f>
        <v>93.610634648370507</v>
      </c>
      <c r="F3" s="6">
        <v>369</v>
      </c>
      <c r="G3" s="69">
        <f t="shared" ref="G3:G17" si="2">IF(F3="DNF","DNF",IF(F3&gt;0,F$18/F3*100,""))</f>
        <v>95.392953929539289</v>
      </c>
      <c r="H3" s="6">
        <v>229.4</v>
      </c>
      <c r="I3" s="69">
        <f t="shared" ref="I3:I17" si="3">IF(H3="DNF","DNF",IF(H3&gt;0,H$18/H3*100,""))</f>
        <v>54.6207497820401</v>
      </c>
      <c r="J3" s="6">
        <v>117.21</v>
      </c>
      <c r="K3" s="69">
        <f t="shared" ref="K3:K17" si="4">IF(J3="DNF","DNF",IF(J3&gt;0,J$18/J3*100,""))</f>
        <v>70.301168842248956</v>
      </c>
      <c r="L3" s="70">
        <v>545</v>
      </c>
      <c r="M3" s="69">
        <f t="shared" ref="M3:M17" si="5">IF(L3="DNF","DNF",IF(L3&gt;0,L$18/L3*100,""))</f>
        <v>72.150458715596329</v>
      </c>
      <c r="N3" s="6">
        <v>9</v>
      </c>
      <c r="O3" s="69">
        <f t="shared" ref="O3:O17" si="6">IF(N3="DNF","DNF",IF(N3&lt;&gt;"",N3/N$18*100,""))</f>
        <v>33.333333333333329</v>
      </c>
      <c r="P3" s="6">
        <v>29.56</v>
      </c>
      <c r="Q3" s="69">
        <f t="shared" ref="Q3:Q17" si="7">IF(P3="DNF","DNF",IF(P3&gt;0,P$18/P3*100,""))</f>
        <v>45.128552097428958</v>
      </c>
      <c r="R3" s="6">
        <v>109.77</v>
      </c>
      <c r="S3" s="69">
        <f t="shared" ref="S3:S17" si="8">IF(R3="DNF","DNF",IF(R3&gt;0,R$18/R3*100,""))</f>
        <v>63.933679511706302</v>
      </c>
      <c r="T3" s="6">
        <v>66.28</v>
      </c>
      <c r="U3" s="69">
        <f t="shared" ref="U3:U17" si="9">IF(T3="DNF","DNF",IF(T3&gt;0,T$18/T3*100,""))</f>
        <v>34.987929993964997</v>
      </c>
      <c r="V3" s="6">
        <v>8.56</v>
      </c>
      <c r="W3" s="69">
        <f t="shared" ref="W3:W17" si="10">IF(V3="DNF","DNF",IF(V3&gt;0,V$18/V3*100,""))</f>
        <v>75.934579439252332</v>
      </c>
      <c r="X3" s="6">
        <v>114.28</v>
      </c>
      <c r="Y3" s="69">
        <f t="shared" ref="Y3:Y17" si="11">IF(X3="DNF","DNF",IF(X3&gt;0,X$18/X3*100,""))</f>
        <v>38.886944347217359</v>
      </c>
      <c r="Z3" s="6">
        <v>0</v>
      </c>
      <c r="AA3" s="69">
        <f t="shared" ref="AA3:AA17" si="12">IF(Z3="DNF","DNF",IF(Z3&lt;&gt;"",Z3/Z$18*100,""))</f>
        <v>0</v>
      </c>
      <c r="AB3" s="6">
        <v>59.65</v>
      </c>
      <c r="AC3" s="69">
        <f t="shared" ref="AC3:AC17" si="13">IF(AB3="DNF","DNF",IF(AB3&gt;0,AB$18/AB3*100,""))</f>
        <v>56.311818943839064</v>
      </c>
      <c r="AD3" s="6">
        <v>56.22</v>
      </c>
      <c r="AE3" s="69">
        <f t="shared" ref="AE3:AE17" si="14">IF(AD3="DNF","DNF",IF(AD3&gt;0,AD$18/AD3*100,""))</f>
        <v>63.67840626111704</v>
      </c>
      <c r="AF3" s="6">
        <v>216.3</v>
      </c>
      <c r="AG3" s="69">
        <f t="shared" ref="AG3:AG17" si="15">IF(AF3="DNF","DNF",IF(AF3&gt;0,AF$18/AF3*100,""))</f>
        <v>100</v>
      </c>
      <c r="AH3" s="6">
        <v>95.5</v>
      </c>
      <c r="AI3" s="69">
        <f t="shared" ref="AI3:AI17" si="16">IF(AH3="DNF","DNF",IF(AH3&gt;0,AH$18/AH3*100,""))</f>
        <v>53.926701570680621</v>
      </c>
      <c r="AJ3" s="6">
        <v>64.569999999999993</v>
      </c>
      <c r="AK3" s="69">
        <f t="shared" ref="AK3:AK17" si="17">IF(AJ3="DNF","DNF",IF(AJ3&gt;0,AJ$18/AJ3*100,""))</f>
        <v>63.837695524237269</v>
      </c>
      <c r="AL3" s="6">
        <v>237.7</v>
      </c>
      <c r="AM3" s="69">
        <f t="shared" ref="AM3:AM17" si="18">IF(AL3="DNF","DNF",IF(AL3&gt;0,AL$18/AL3*100,""))</f>
        <v>90.45014724442575</v>
      </c>
      <c r="AN3" s="18"/>
      <c r="AO3" s="24" t="str">
        <f>A3</f>
        <v>Colby M1</v>
      </c>
      <c r="AP3" s="25">
        <f t="shared" ref="AP3:AP9" si="19">SUM(C3,E3,G3,I3,K3,M3,O3,Q3,S3,U3,W3)+SUM(Y3,AA3,AC3,AE3,AG3,AI3,AK3,AM3)</f>
        <v>1182.2304350360619</v>
      </c>
      <c r="AQ3" s="26">
        <f>RANK(AP3,AP3:AP17,0)</f>
        <v>7</v>
      </c>
      <c r="AR3" s="27"/>
      <c r="AS3" s="27"/>
    </row>
    <row r="4" spans="1:45" s="34" customFormat="1" ht="12" customHeight="1" x14ac:dyDescent="0.15">
      <c r="A4" s="35" t="s">
        <v>35</v>
      </c>
      <c r="B4" s="67">
        <v>276.60000000000002</v>
      </c>
      <c r="C4" s="71">
        <f t="shared" si="0"/>
        <v>90.093998553868389</v>
      </c>
      <c r="D4" s="67">
        <v>218.3</v>
      </c>
      <c r="E4" s="71">
        <f t="shared" si="1"/>
        <v>100</v>
      </c>
      <c r="F4" s="67">
        <v>426</v>
      </c>
      <c r="G4" s="71">
        <f t="shared" si="2"/>
        <v>82.629107981220656</v>
      </c>
      <c r="H4" s="67">
        <v>198.2</v>
      </c>
      <c r="I4" s="71">
        <f t="shared" si="3"/>
        <v>63.218970736629664</v>
      </c>
      <c r="J4" s="67">
        <v>107.19</v>
      </c>
      <c r="K4" s="71">
        <f t="shared" si="4"/>
        <v>76.872842615915673</v>
      </c>
      <c r="L4" s="72">
        <v>969.8</v>
      </c>
      <c r="M4" s="71">
        <f t="shared" si="5"/>
        <v>40.546504433903898</v>
      </c>
      <c r="N4" s="67">
        <v>10</v>
      </c>
      <c r="O4" s="71">
        <f t="shared" si="6"/>
        <v>37.037037037037038</v>
      </c>
      <c r="P4" s="67">
        <v>30.51</v>
      </c>
      <c r="Q4" s="71">
        <f t="shared" si="7"/>
        <v>43.723369387086194</v>
      </c>
      <c r="R4" s="67">
        <v>72.92</v>
      </c>
      <c r="S4" s="71">
        <f t="shared" si="8"/>
        <v>96.242457487657717</v>
      </c>
      <c r="T4" s="67">
        <v>72.67</v>
      </c>
      <c r="U4" s="71">
        <f t="shared" si="9"/>
        <v>31.911380211916885</v>
      </c>
      <c r="V4" s="67">
        <v>23.1</v>
      </c>
      <c r="W4" s="71">
        <f t="shared" si="10"/>
        <v>28.138528138528134</v>
      </c>
      <c r="X4" s="67">
        <v>65.19</v>
      </c>
      <c r="Y4" s="71">
        <f t="shared" si="11"/>
        <v>68.169964718515104</v>
      </c>
      <c r="Z4" s="67">
        <v>0</v>
      </c>
      <c r="AA4" s="71">
        <f t="shared" si="12"/>
        <v>0</v>
      </c>
      <c r="AB4" s="67">
        <v>77.3</v>
      </c>
      <c r="AC4" s="71">
        <f t="shared" si="13"/>
        <v>43.454075032341535</v>
      </c>
      <c r="AD4" s="67">
        <v>82.3</v>
      </c>
      <c r="AE4" s="71">
        <f t="shared" si="14"/>
        <v>43.499392466585661</v>
      </c>
      <c r="AF4" s="67">
        <v>283.47000000000003</v>
      </c>
      <c r="AG4" s="71">
        <f t="shared" si="15"/>
        <v>76.30437083289236</v>
      </c>
      <c r="AH4" s="67">
        <v>67.900000000000006</v>
      </c>
      <c r="AI4" s="71">
        <f t="shared" si="16"/>
        <v>75.846833578792342</v>
      </c>
      <c r="AJ4" s="67">
        <v>85.12</v>
      </c>
      <c r="AK4" s="71">
        <f t="shared" si="17"/>
        <v>48.425751879699241</v>
      </c>
      <c r="AL4" s="67">
        <v>228.4</v>
      </c>
      <c r="AM4" s="71">
        <f t="shared" si="18"/>
        <v>94.133099824868651</v>
      </c>
      <c r="AN4" s="29"/>
      <c r="AO4" s="30" t="str">
        <f t="shared" ref="AO4:AO17" si="20">A4</f>
        <v>Dartmouth M1</v>
      </c>
      <c r="AP4" s="31">
        <f t="shared" si="19"/>
        <v>1140.2476849174593</v>
      </c>
      <c r="AQ4" s="32">
        <f>RANK(AP4,AP3:AP17,0)</f>
        <v>9</v>
      </c>
      <c r="AR4" s="33"/>
      <c r="AS4" s="33"/>
    </row>
    <row r="5" spans="1:45" ht="12" customHeight="1" x14ac:dyDescent="0.15">
      <c r="A5" s="35" t="s">
        <v>36</v>
      </c>
      <c r="B5" s="66">
        <v>253.3</v>
      </c>
      <c r="C5" s="73">
        <f t="shared" si="0"/>
        <v>98.38136596920647</v>
      </c>
      <c r="D5" s="66">
        <v>264.8</v>
      </c>
      <c r="E5" s="73">
        <f t="shared" si="1"/>
        <v>82.439577039274923</v>
      </c>
      <c r="F5" s="66">
        <v>352</v>
      </c>
      <c r="G5" s="73">
        <f t="shared" si="2"/>
        <v>100</v>
      </c>
      <c r="H5" s="66">
        <v>150.19999999999999</v>
      </c>
      <c r="I5" s="73">
        <f t="shared" si="3"/>
        <v>83.422103861517982</v>
      </c>
      <c r="J5" s="66">
        <v>85.5</v>
      </c>
      <c r="K5" s="73">
        <f t="shared" si="4"/>
        <v>96.374269005847964</v>
      </c>
      <c r="L5" s="63">
        <v>475</v>
      </c>
      <c r="M5" s="73">
        <f t="shared" si="5"/>
        <v>82.783157894736846</v>
      </c>
      <c r="N5" s="66">
        <v>13</v>
      </c>
      <c r="O5" s="73">
        <f t="shared" si="6"/>
        <v>48.148148148148145</v>
      </c>
      <c r="P5" s="66">
        <v>16.5</v>
      </c>
      <c r="Q5" s="73">
        <f t="shared" si="7"/>
        <v>80.848484848484844</v>
      </c>
      <c r="R5" s="66">
        <v>90.93</v>
      </c>
      <c r="S5" s="73">
        <f t="shared" si="8"/>
        <v>77.180248542835145</v>
      </c>
      <c r="T5" s="66">
        <v>23.19</v>
      </c>
      <c r="U5" s="73">
        <f t="shared" si="9"/>
        <v>100</v>
      </c>
      <c r="V5" s="66">
        <v>9.06</v>
      </c>
      <c r="W5" s="73">
        <f t="shared" si="10"/>
        <v>71.743929359823397</v>
      </c>
      <c r="X5" s="66">
        <v>46.09</v>
      </c>
      <c r="Y5" s="73">
        <f t="shared" si="11"/>
        <v>96.420047732696887</v>
      </c>
      <c r="Z5" s="66">
        <v>0</v>
      </c>
      <c r="AA5" s="73">
        <f t="shared" si="12"/>
        <v>0</v>
      </c>
      <c r="AB5" s="66">
        <v>50.4</v>
      </c>
      <c r="AC5" s="73">
        <f t="shared" si="13"/>
        <v>66.646825396825406</v>
      </c>
      <c r="AD5" s="66">
        <v>35.799999999999997</v>
      </c>
      <c r="AE5" s="73">
        <f t="shared" si="14"/>
        <v>100</v>
      </c>
      <c r="AF5" s="63">
        <v>783.9</v>
      </c>
      <c r="AG5" s="73">
        <f t="shared" si="15"/>
        <v>27.592805204745506</v>
      </c>
      <c r="AH5" s="63">
        <v>70.5</v>
      </c>
      <c r="AI5" s="73">
        <f t="shared" si="16"/>
        <v>73.049645390070921</v>
      </c>
      <c r="AJ5" s="63">
        <v>58.35</v>
      </c>
      <c r="AK5" s="73">
        <f t="shared" si="17"/>
        <v>70.642673521850895</v>
      </c>
      <c r="AL5" s="63">
        <v>229.29</v>
      </c>
      <c r="AM5" s="73">
        <f t="shared" si="18"/>
        <v>93.767717737363171</v>
      </c>
      <c r="AN5" s="29"/>
      <c r="AO5" s="24" t="str">
        <f t="shared" si="20"/>
        <v>ESF M1</v>
      </c>
      <c r="AP5" s="37">
        <f t="shared" si="19"/>
        <v>1449.4409996534284</v>
      </c>
      <c r="AQ5" s="38">
        <f>RANK(AP5,AP3:AP17,0)</f>
        <v>4</v>
      </c>
      <c r="AR5" s="39"/>
      <c r="AS5" s="39"/>
    </row>
    <row r="6" spans="1:45" s="34" customFormat="1" ht="12" customHeight="1" x14ac:dyDescent="0.15">
      <c r="A6" s="28" t="s">
        <v>37</v>
      </c>
      <c r="B6" s="67">
        <v>249.2</v>
      </c>
      <c r="C6" s="71">
        <f t="shared" si="0"/>
        <v>100</v>
      </c>
      <c r="D6" s="67">
        <v>278.39999999999998</v>
      </c>
      <c r="E6" s="71">
        <f t="shared" si="1"/>
        <v>78.412356321839098</v>
      </c>
      <c r="F6" s="67">
        <v>356</v>
      </c>
      <c r="G6" s="71">
        <f t="shared" si="2"/>
        <v>98.876404494382015</v>
      </c>
      <c r="H6" s="67">
        <v>217.1</v>
      </c>
      <c r="I6" s="71">
        <f t="shared" si="3"/>
        <v>57.715338553661908</v>
      </c>
      <c r="J6" s="67">
        <v>82.4</v>
      </c>
      <c r="K6" s="71">
        <f t="shared" si="4"/>
        <v>100</v>
      </c>
      <c r="L6" s="72">
        <v>684.2</v>
      </c>
      <c r="M6" s="71">
        <f t="shared" si="5"/>
        <v>57.471499561531715</v>
      </c>
      <c r="N6" s="67">
        <v>27</v>
      </c>
      <c r="O6" s="71">
        <f t="shared" si="6"/>
        <v>100</v>
      </c>
      <c r="P6" s="67">
        <v>17.899999999999999</v>
      </c>
      <c r="Q6" s="71">
        <f t="shared" si="7"/>
        <v>74.52513966480447</v>
      </c>
      <c r="R6" s="67">
        <v>119.28</v>
      </c>
      <c r="S6" s="71">
        <f t="shared" si="8"/>
        <v>58.836351441985244</v>
      </c>
      <c r="T6" s="67">
        <v>33.630000000000003</v>
      </c>
      <c r="U6" s="71">
        <f t="shared" si="9"/>
        <v>68.956289027653881</v>
      </c>
      <c r="V6" s="67">
        <v>7.66</v>
      </c>
      <c r="W6" s="71">
        <f t="shared" si="10"/>
        <v>84.85639686684074</v>
      </c>
      <c r="X6" s="67">
        <v>56.06</v>
      </c>
      <c r="Y6" s="71">
        <f t="shared" si="11"/>
        <v>79.272208348198347</v>
      </c>
      <c r="Z6" s="67">
        <v>1</v>
      </c>
      <c r="AA6" s="71">
        <f t="shared" si="12"/>
        <v>7.1428571428571423</v>
      </c>
      <c r="AB6" s="67">
        <v>47.47</v>
      </c>
      <c r="AC6" s="71">
        <f t="shared" si="13"/>
        <v>70.760480303349496</v>
      </c>
      <c r="AD6" s="67">
        <v>59.2</v>
      </c>
      <c r="AE6" s="71">
        <f t="shared" si="14"/>
        <v>60.472972972972961</v>
      </c>
      <c r="AF6" s="72">
        <v>299.8</v>
      </c>
      <c r="AG6" s="71">
        <f t="shared" si="15"/>
        <v>72.148098732488336</v>
      </c>
      <c r="AH6" s="72">
        <v>51.5</v>
      </c>
      <c r="AI6" s="71">
        <f t="shared" si="16"/>
        <v>100</v>
      </c>
      <c r="AJ6" s="72">
        <v>47.92</v>
      </c>
      <c r="AK6" s="71">
        <f t="shared" si="17"/>
        <v>86.018363939899828</v>
      </c>
      <c r="AL6" s="72">
        <v>215</v>
      </c>
      <c r="AM6" s="71">
        <f t="shared" si="18"/>
        <v>100</v>
      </c>
      <c r="AN6" s="29"/>
      <c r="AO6" s="30" t="str">
        <f t="shared" si="20"/>
        <v>FLCC M1</v>
      </c>
      <c r="AP6" s="31">
        <f t="shared" si="19"/>
        <v>1455.4647573724651</v>
      </c>
      <c r="AQ6" s="32">
        <f>RANK(AP6,AP3:AP17,0)</f>
        <v>1</v>
      </c>
      <c r="AR6" s="33"/>
      <c r="AS6" s="33"/>
    </row>
    <row r="7" spans="1:45" ht="12" customHeight="1" x14ac:dyDescent="0.15">
      <c r="A7" s="35" t="s">
        <v>38</v>
      </c>
      <c r="B7" s="66">
        <v>265.39999999999998</v>
      </c>
      <c r="C7" s="73">
        <f t="shared" si="0"/>
        <v>93.896006028636023</v>
      </c>
      <c r="D7" s="66">
        <v>263.10000000000002</v>
      </c>
      <c r="E7" s="73">
        <f t="shared" si="1"/>
        <v>82.972253895857079</v>
      </c>
      <c r="F7" s="66">
        <v>395</v>
      </c>
      <c r="G7" s="73">
        <f t="shared" si="2"/>
        <v>89.113924050632903</v>
      </c>
      <c r="H7" s="66">
        <v>213.6</v>
      </c>
      <c r="I7" s="73">
        <f t="shared" si="3"/>
        <v>58.661048689138575</v>
      </c>
      <c r="J7" s="66">
        <v>103.4</v>
      </c>
      <c r="K7" s="73">
        <f t="shared" si="4"/>
        <v>79.69052224371373</v>
      </c>
      <c r="L7" s="63">
        <v>554.4</v>
      </c>
      <c r="M7" s="73">
        <f t="shared" si="5"/>
        <v>70.927128427128437</v>
      </c>
      <c r="N7" s="66">
        <v>11</v>
      </c>
      <c r="O7" s="73">
        <f t="shared" si="6"/>
        <v>40.74074074074074</v>
      </c>
      <c r="P7" s="66">
        <v>30.8</v>
      </c>
      <c r="Q7" s="73">
        <f t="shared" si="7"/>
        <v>43.311688311688314</v>
      </c>
      <c r="R7" s="66">
        <v>779.89</v>
      </c>
      <c r="S7" s="73">
        <f t="shared" si="8"/>
        <v>8.9987049455692478</v>
      </c>
      <c r="T7" s="66">
        <v>85.95</v>
      </c>
      <c r="U7" s="73">
        <f t="shared" si="9"/>
        <v>26.980802792321118</v>
      </c>
      <c r="V7" s="66">
        <v>6.5</v>
      </c>
      <c r="W7" s="73">
        <f t="shared" si="10"/>
        <v>100</v>
      </c>
      <c r="X7" s="66">
        <v>58.57</v>
      </c>
      <c r="Y7" s="73">
        <f t="shared" si="11"/>
        <v>75.875021341983953</v>
      </c>
      <c r="Z7" s="66">
        <v>14</v>
      </c>
      <c r="AA7" s="73">
        <f t="shared" si="12"/>
        <v>100</v>
      </c>
      <c r="AB7" s="66">
        <v>96</v>
      </c>
      <c r="AC7" s="73">
        <f t="shared" si="13"/>
        <v>34.989583333333336</v>
      </c>
      <c r="AD7" s="66">
        <v>191.79</v>
      </c>
      <c r="AE7" s="73">
        <f t="shared" si="14"/>
        <v>18.666249543771833</v>
      </c>
      <c r="AF7" s="63">
        <v>239.7</v>
      </c>
      <c r="AG7" s="73">
        <f t="shared" si="15"/>
        <v>90.237797246558202</v>
      </c>
      <c r="AH7" s="63">
        <v>66.5</v>
      </c>
      <c r="AI7" s="73">
        <f t="shared" si="16"/>
        <v>77.443609022556387</v>
      </c>
      <c r="AJ7" s="63">
        <v>75</v>
      </c>
      <c r="AK7" s="73">
        <f t="shared" si="17"/>
        <v>54.96</v>
      </c>
      <c r="AL7" s="63">
        <v>247.4</v>
      </c>
      <c r="AM7" s="73">
        <f t="shared" si="18"/>
        <v>86.903799514955537</v>
      </c>
      <c r="AN7" s="29"/>
      <c r="AO7" s="24" t="str">
        <f t="shared" si="20"/>
        <v>FLCC M2</v>
      </c>
      <c r="AP7" s="37">
        <f t="shared" si="19"/>
        <v>1234.3688801285853</v>
      </c>
      <c r="AQ7" s="38">
        <f>RANK(AP7,AP3:AP17,0)</f>
        <v>5</v>
      </c>
      <c r="AR7" s="39"/>
      <c r="AS7" s="39"/>
    </row>
    <row r="8" spans="1:45" s="34" customFormat="1" ht="12" customHeight="1" x14ac:dyDescent="0.15">
      <c r="A8" s="28" t="s">
        <v>39</v>
      </c>
      <c r="B8" s="67">
        <v>303.39999999999998</v>
      </c>
      <c r="C8" s="71">
        <f t="shared" si="0"/>
        <v>82.135794330916283</v>
      </c>
      <c r="D8" s="67">
        <v>242.4</v>
      </c>
      <c r="E8" s="71">
        <f t="shared" si="1"/>
        <v>90.057755775577562</v>
      </c>
      <c r="F8" s="67">
        <v>457</v>
      </c>
      <c r="G8" s="71">
        <f t="shared" si="2"/>
        <v>77.02407002188184</v>
      </c>
      <c r="H8" s="67">
        <v>157.69999999999999</v>
      </c>
      <c r="I8" s="71">
        <f t="shared" si="3"/>
        <v>79.454660748256188</v>
      </c>
      <c r="J8" s="67">
        <v>89.59</v>
      </c>
      <c r="K8" s="71">
        <f t="shared" si="4"/>
        <v>91.97455073110838</v>
      </c>
      <c r="L8" s="72">
        <v>644.6</v>
      </c>
      <c r="M8" s="71">
        <f t="shared" si="5"/>
        <v>61.002171889543909</v>
      </c>
      <c r="N8" s="67">
        <v>25</v>
      </c>
      <c r="O8" s="71">
        <f t="shared" si="6"/>
        <v>92.592592592592595</v>
      </c>
      <c r="P8" s="67">
        <v>17.16</v>
      </c>
      <c r="Q8" s="71">
        <f t="shared" si="7"/>
        <v>77.738927738927728</v>
      </c>
      <c r="R8" s="67">
        <v>126.14</v>
      </c>
      <c r="S8" s="71">
        <f t="shared" si="8"/>
        <v>55.636594260345653</v>
      </c>
      <c r="T8" s="67">
        <v>43.87</v>
      </c>
      <c r="U8" s="71">
        <f t="shared" si="9"/>
        <v>52.860724868930944</v>
      </c>
      <c r="V8" s="67">
        <v>15.82</v>
      </c>
      <c r="W8" s="71">
        <f t="shared" si="10"/>
        <v>41.087231352718078</v>
      </c>
      <c r="X8" s="67">
        <v>53.25</v>
      </c>
      <c r="Y8" s="71">
        <f t="shared" si="11"/>
        <v>83.455399061032864</v>
      </c>
      <c r="Z8" s="67">
        <v>10</v>
      </c>
      <c r="AA8" s="71">
        <f t="shared" si="12"/>
        <v>71.428571428571431</v>
      </c>
      <c r="AB8" s="67">
        <v>33.590000000000003</v>
      </c>
      <c r="AC8" s="71">
        <f t="shared" si="13"/>
        <v>100</v>
      </c>
      <c r="AD8" s="67">
        <v>65.22</v>
      </c>
      <c r="AE8" s="71">
        <f t="shared" si="14"/>
        <v>54.891137687825818</v>
      </c>
      <c r="AF8" s="72">
        <v>273.56</v>
      </c>
      <c r="AG8" s="71">
        <f t="shared" si="15"/>
        <v>79.068577277379731</v>
      </c>
      <c r="AH8" s="72">
        <v>61.5</v>
      </c>
      <c r="AI8" s="71">
        <f t="shared" si="16"/>
        <v>83.739837398373979</v>
      </c>
      <c r="AJ8" s="72">
        <v>41.22</v>
      </c>
      <c r="AK8" s="71">
        <f t="shared" si="17"/>
        <v>100</v>
      </c>
      <c r="AL8" s="72">
        <v>271.18</v>
      </c>
      <c r="AM8" s="71">
        <f t="shared" si="18"/>
        <v>79.283132974408147</v>
      </c>
      <c r="AN8" s="29"/>
      <c r="AO8" s="30" t="str">
        <f t="shared" si="20"/>
        <v>Paul Smith's M1</v>
      </c>
      <c r="AP8" s="31">
        <f t="shared" si="19"/>
        <v>1453.431730138391</v>
      </c>
      <c r="AQ8" s="32">
        <f>RANK(AP8,AP3:AP17,0)</f>
        <v>3</v>
      </c>
      <c r="AR8" s="33"/>
      <c r="AS8" s="33"/>
    </row>
    <row r="9" spans="1:45" s="29" customFormat="1" ht="12" customHeight="1" x14ac:dyDescent="0.15">
      <c r="A9" s="35" t="s">
        <v>40</v>
      </c>
      <c r="B9" s="68">
        <v>335.2</v>
      </c>
      <c r="C9" s="74">
        <f t="shared" si="0"/>
        <v>74.343675417661089</v>
      </c>
      <c r="D9" s="68">
        <v>276.5</v>
      </c>
      <c r="E9" s="74">
        <f t="shared" si="1"/>
        <v>78.951175406871613</v>
      </c>
      <c r="F9" s="68">
        <v>496</v>
      </c>
      <c r="G9" s="74">
        <f t="shared" si="2"/>
        <v>70.967741935483872</v>
      </c>
      <c r="H9" s="68">
        <v>206.5</v>
      </c>
      <c r="I9" s="74">
        <f t="shared" si="3"/>
        <v>60.677966101694913</v>
      </c>
      <c r="J9" s="68">
        <v>120</v>
      </c>
      <c r="K9" s="74">
        <f t="shared" si="4"/>
        <v>68.666666666666671</v>
      </c>
      <c r="L9" s="75">
        <v>699</v>
      </c>
      <c r="M9" s="74">
        <f t="shared" si="5"/>
        <v>56.254649499284696</v>
      </c>
      <c r="N9" s="68">
        <v>13</v>
      </c>
      <c r="O9" s="74">
        <f t="shared" si="6"/>
        <v>48.148148148148145</v>
      </c>
      <c r="P9" s="68">
        <v>15.75</v>
      </c>
      <c r="Q9" s="74">
        <f t="shared" si="7"/>
        <v>84.698412698412696</v>
      </c>
      <c r="R9" s="68">
        <v>120.18</v>
      </c>
      <c r="S9" s="74">
        <f t="shared" si="8"/>
        <v>58.395739723747717</v>
      </c>
      <c r="T9" s="68">
        <v>48.87</v>
      </c>
      <c r="U9" s="74">
        <f t="shared" si="9"/>
        <v>47.452424800491109</v>
      </c>
      <c r="V9" s="68">
        <v>9.1300000000000008</v>
      </c>
      <c r="W9" s="74">
        <f t="shared" si="10"/>
        <v>71.193866374589263</v>
      </c>
      <c r="X9" s="68">
        <v>56.13</v>
      </c>
      <c r="Y9" s="74">
        <f t="shared" si="11"/>
        <v>79.173347585961153</v>
      </c>
      <c r="Z9" s="68">
        <v>4</v>
      </c>
      <c r="AA9" s="74">
        <f t="shared" si="12"/>
        <v>28.571428571428569</v>
      </c>
      <c r="AB9" s="68">
        <v>45.9</v>
      </c>
      <c r="AC9" s="74">
        <f t="shared" si="13"/>
        <v>73.180827886710247</v>
      </c>
      <c r="AD9" s="68">
        <v>91</v>
      </c>
      <c r="AE9" s="74">
        <f t="shared" si="14"/>
        <v>39.340659340659343</v>
      </c>
      <c r="AF9" s="75">
        <v>268.42</v>
      </c>
      <c r="AG9" s="74">
        <f t="shared" si="15"/>
        <v>80.582668951642944</v>
      </c>
      <c r="AH9" s="75">
        <v>104.6</v>
      </c>
      <c r="AI9" s="74">
        <f t="shared" si="16"/>
        <v>49.235181644359464</v>
      </c>
      <c r="AJ9" s="75">
        <v>55.56</v>
      </c>
      <c r="AK9" s="74">
        <f t="shared" si="17"/>
        <v>74.190064794816408</v>
      </c>
      <c r="AL9" s="75">
        <v>307.39999999999998</v>
      </c>
      <c r="AM9" s="74">
        <f t="shared" si="18"/>
        <v>69.941444372153555</v>
      </c>
      <c r="AO9" s="40" t="str">
        <f t="shared" si="20"/>
        <v>Paul Smith's M2</v>
      </c>
      <c r="AP9" s="41">
        <f t="shared" si="19"/>
        <v>1213.9660899207836</v>
      </c>
      <c r="AQ9" s="42">
        <f>RANK(AP9,AP3:AP17,0)</f>
        <v>6</v>
      </c>
      <c r="AR9" s="43"/>
      <c r="AS9" s="43"/>
    </row>
    <row r="10" spans="1:45" s="29" customFormat="1" ht="12" customHeight="1" x14ac:dyDescent="0.15">
      <c r="A10" s="35" t="s">
        <v>41</v>
      </c>
      <c r="B10" s="68">
        <v>311.2</v>
      </c>
      <c r="C10" s="74">
        <f t="shared" si="0"/>
        <v>80.077120822622106</v>
      </c>
      <c r="D10" s="68">
        <v>380.7</v>
      </c>
      <c r="E10" s="74">
        <f t="shared" si="1"/>
        <v>57.341738902022598</v>
      </c>
      <c r="F10" s="68">
        <v>508</v>
      </c>
      <c r="G10" s="74">
        <f t="shared" si="2"/>
        <v>69.29133858267717</v>
      </c>
      <c r="H10" s="68">
        <v>125.3</v>
      </c>
      <c r="I10" s="74">
        <f t="shared" si="3"/>
        <v>100</v>
      </c>
      <c r="J10" s="68">
        <v>83.47</v>
      </c>
      <c r="K10" s="74">
        <f t="shared" si="4"/>
        <v>98.718102312207989</v>
      </c>
      <c r="L10" s="75">
        <v>393.22</v>
      </c>
      <c r="M10" s="74">
        <f t="shared" si="5"/>
        <v>100</v>
      </c>
      <c r="N10" s="68">
        <v>18</v>
      </c>
      <c r="O10" s="74">
        <f t="shared" si="6"/>
        <v>66.666666666666657</v>
      </c>
      <c r="P10" s="68">
        <v>13.34</v>
      </c>
      <c r="Q10" s="74">
        <f t="shared" si="7"/>
        <v>100</v>
      </c>
      <c r="R10" s="68">
        <v>70.180000000000007</v>
      </c>
      <c r="S10" s="74">
        <f t="shared" si="8"/>
        <v>100</v>
      </c>
      <c r="T10" s="68">
        <v>23.77</v>
      </c>
      <c r="U10" s="74">
        <f t="shared" si="9"/>
        <v>97.559949516196895</v>
      </c>
      <c r="V10" s="68">
        <v>11.15</v>
      </c>
      <c r="W10" s="74">
        <f t="shared" si="10"/>
        <v>58.295964125560538</v>
      </c>
      <c r="X10" s="68">
        <v>44.44</v>
      </c>
      <c r="Y10" s="74">
        <f t="shared" si="11"/>
        <v>100</v>
      </c>
      <c r="Z10" s="68">
        <v>0</v>
      </c>
      <c r="AA10" s="74">
        <f t="shared" si="12"/>
        <v>0</v>
      </c>
      <c r="AB10" s="68">
        <v>44.8</v>
      </c>
      <c r="AC10" s="74">
        <f t="shared" si="13"/>
        <v>74.977678571428584</v>
      </c>
      <c r="AD10" s="68">
        <v>57.22</v>
      </c>
      <c r="AE10" s="74">
        <f t="shared" si="14"/>
        <v>62.565536525690312</v>
      </c>
      <c r="AF10" s="75">
        <v>347.33</v>
      </c>
      <c r="AG10" s="74">
        <f t="shared" si="15"/>
        <v>62.275069818328397</v>
      </c>
      <c r="AH10" s="75">
        <v>66.5</v>
      </c>
      <c r="AI10" s="74">
        <f t="shared" si="16"/>
        <v>77.443609022556387</v>
      </c>
      <c r="AJ10" s="75">
        <v>46</v>
      </c>
      <c r="AK10" s="74">
        <f t="shared" si="17"/>
        <v>89.608695652173907</v>
      </c>
      <c r="AL10" s="75">
        <v>364.8</v>
      </c>
      <c r="AM10" s="74">
        <f t="shared" si="18"/>
        <v>58.936403508771932</v>
      </c>
      <c r="AO10" s="40" t="str">
        <f t="shared" si="20"/>
        <v>UMO M1</v>
      </c>
      <c r="AP10" s="41">
        <f t="shared" ref="AP10:AP17" si="21">SUM(C10,E10,G10,I10,K10,M10,O10,Q10,S10,U10,W10)+SUM(Y10,AA10,AC10,AE10,AG10,AI10,AK10,AM10)</f>
        <v>1453.7578740269034</v>
      </c>
      <c r="AQ10" s="42">
        <f>RANK(AP10,AP3:AP17,0)</f>
        <v>2</v>
      </c>
      <c r="AR10" s="43"/>
      <c r="AS10" s="43"/>
    </row>
    <row r="11" spans="1:45" s="34" customFormat="1" ht="12" customHeight="1" x14ac:dyDescent="0.15">
      <c r="A11" s="28" t="s">
        <v>42</v>
      </c>
      <c r="B11" s="67">
        <v>453.3</v>
      </c>
      <c r="C11" s="71">
        <f t="shared" si="0"/>
        <v>54.974630487535848</v>
      </c>
      <c r="D11" s="67">
        <v>242.5</v>
      </c>
      <c r="E11" s="71">
        <f t="shared" si="1"/>
        <v>90.020618556701038</v>
      </c>
      <c r="F11" s="67">
        <v>600</v>
      </c>
      <c r="G11" s="71">
        <f t="shared" si="2"/>
        <v>58.666666666666664</v>
      </c>
      <c r="H11" s="67">
        <v>266.7</v>
      </c>
      <c r="I11" s="71">
        <f t="shared" si="3"/>
        <v>46.981627296587931</v>
      </c>
      <c r="J11" s="67">
        <v>99.8</v>
      </c>
      <c r="K11" s="71">
        <f t="shared" si="4"/>
        <v>82.565130260521045</v>
      </c>
      <c r="L11" s="72">
        <v>781.6</v>
      </c>
      <c r="M11" s="71">
        <f t="shared" si="5"/>
        <v>50.309621289662232</v>
      </c>
      <c r="N11" s="67">
        <v>13</v>
      </c>
      <c r="O11" s="71">
        <f t="shared" si="6"/>
        <v>48.148148148148145</v>
      </c>
      <c r="P11" s="67">
        <v>35.299999999999997</v>
      </c>
      <c r="Q11" s="71">
        <f t="shared" si="7"/>
        <v>37.790368271954677</v>
      </c>
      <c r="R11" s="67">
        <v>119.61</v>
      </c>
      <c r="S11" s="71">
        <f t="shared" si="8"/>
        <v>58.674023911044237</v>
      </c>
      <c r="T11" s="67">
        <v>82.78</v>
      </c>
      <c r="U11" s="71">
        <f t="shared" si="9"/>
        <v>28.014013046629621</v>
      </c>
      <c r="V11" s="67">
        <v>33</v>
      </c>
      <c r="W11" s="71">
        <f t="shared" si="10"/>
        <v>19.696969696969695</v>
      </c>
      <c r="X11" s="67">
        <v>49.57</v>
      </c>
      <c r="Y11" s="71">
        <f t="shared" si="11"/>
        <v>89.650998587855554</v>
      </c>
      <c r="Z11" s="67">
        <v>0</v>
      </c>
      <c r="AA11" s="71">
        <f t="shared" si="12"/>
        <v>0</v>
      </c>
      <c r="AB11" s="67">
        <v>88.3</v>
      </c>
      <c r="AC11" s="71">
        <f t="shared" si="13"/>
        <v>38.040770101925261</v>
      </c>
      <c r="AD11" s="67">
        <v>83.45</v>
      </c>
      <c r="AE11" s="71">
        <f t="shared" si="14"/>
        <v>42.899940083882562</v>
      </c>
      <c r="AF11" s="72">
        <v>341.5</v>
      </c>
      <c r="AG11" s="71">
        <f t="shared" si="15"/>
        <v>63.338213762811137</v>
      </c>
      <c r="AH11" s="72">
        <v>116.7</v>
      </c>
      <c r="AI11" s="71">
        <f t="shared" si="16"/>
        <v>44.130248500428451</v>
      </c>
      <c r="AJ11" s="72">
        <v>95.3</v>
      </c>
      <c r="AK11" s="71">
        <f t="shared" si="17"/>
        <v>43.252885624344181</v>
      </c>
      <c r="AL11" s="72">
        <v>355</v>
      </c>
      <c r="AM11" s="71">
        <f t="shared" si="18"/>
        <v>60.563380281690137</v>
      </c>
      <c r="AN11" s="29"/>
      <c r="AO11" s="30" t="str">
        <f t="shared" si="20"/>
        <v>UMO M2</v>
      </c>
      <c r="AP11" s="31">
        <f t="shared" si="21"/>
        <v>957.71825457535851</v>
      </c>
      <c r="AQ11" s="32">
        <f>RANK(AP11,AP3:AP17,0)</f>
        <v>10</v>
      </c>
      <c r="AR11" s="33"/>
      <c r="AS11" s="33"/>
    </row>
    <row r="12" spans="1:45" s="29" customFormat="1" ht="12" customHeight="1" x14ac:dyDescent="0.15">
      <c r="A12" s="35" t="s">
        <v>43</v>
      </c>
      <c r="B12" s="75">
        <v>451.6</v>
      </c>
      <c r="C12" s="74">
        <f t="shared" si="0"/>
        <v>55.18157661647475</v>
      </c>
      <c r="D12" s="75">
        <v>479.3</v>
      </c>
      <c r="E12" s="74">
        <f t="shared" si="1"/>
        <v>45.545587314834137</v>
      </c>
      <c r="F12" s="75">
        <v>562</v>
      </c>
      <c r="G12" s="74">
        <f t="shared" si="2"/>
        <v>62.633451957295371</v>
      </c>
      <c r="H12" s="75">
        <v>356.3</v>
      </c>
      <c r="I12" s="74">
        <f t="shared" si="3"/>
        <v>35.166994106090371</v>
      </c>
      <c r="J12" s="75">
        <v>255</v>
      </c>
      <c r="K12" s="74">
        <f t="shared" si="4"/>
        <v>32.313725490196084</v>
      </c>
      <c r="L12" s="75">
        <v>1097.3</v>
      </c>
      <c r="M12" s="74">
        <f t="shared" si="5"/>
        <v>35.835231932926277</v>
      </c>
      <c r="N12" s="75">
        <v>3</v>
      </c>
      <c r="O12" s="74">
        <f t="shared" si="6"/>
        <v>11.111111111111111</v>
      </c>
      <c r="P12" s="75">
        <v>58.25</v>
      </c>
      <c r="Q12" s="74">
        <f t="shared" si="7"/>
        <v>22.901287553648071</v>
      </c>
      <c r="R12" s="75">
        <v>164.12</v>
      </c>
      <c r="S12" s="74">
        <f t="shared" si="8"/>
        <v>42.761394101876675</v>
      </c>
      <c r="T12" s="75">
        <v>104.83</v>
      </c>
      <c r="U12" s="74">
        <f t="shared" si="9"/>
        <v>22.121530096346468</v>
      </c>
      <c r="V12" s="75">
        <v>23.69</v>
      </c>
      <c r="W12" s="74">
        <f t="shared" si="10"/>
        <v>27.437737441958632</v>
      </c>
      <c r="X12" s="75">
        <v>244.81</v>
      </c>
      <c r="Y12" s="74">
        <f t="shared" si="11"/>
        <v>18.152853233119561</v>
      </c>
      <c r="Z12" s="75">
        <v>12</v>
      </c>
      <c r="AA12" s="74">
        <f t="shared" si="12"/>
        <v>85.714285714285708</v>
      </c>
      <c r="AB12" s="75">
        <v>73.5</v>
      </c>
      <c r="AC12" s="74">
        <f t="shared" si="13"/>
        <v>45.700680272108848</v>
      </c>
      <c r="AD12" s="75">
        <v>159.94999999999999</v>
      </c>
      <c r="AE12" s="74">
        <f t="shared" si="14"/>
        <v>22.381994373241636</v>
      </c>
      <c r="AF12" s="75">
        <v>265.7</v>
      </c>
      <c r="AG12" s="74">
        <f t="shared" si="15"/>
        <v>81.407602559277393</v>
      </c>
      <c r="AH12" s="75">
        <v>306.3</v>
      </c>
      <c r="AI12" s="74">
        <f t="shared" si="16"/>
        <v>16.813581456088802</v>
      </c>
      <c r="AJ12" s="75">
        <v>143.62</v>
      </c>
      <c r="AK12" s="74">
        <f t="shared" si="17"/>
        <v>28.700738058766184</v>
      </c>
      <c r="AL12" s="75">
        <v>417</v>
      </c>
      <c r="AM12" s="74">
        <f t="shared" si="18"/>
        <v>51.558752997601921</v>
      </c>
      <c r="AO12" s="40" t="str">
        <f t="shared" si="20"/>
        <v>UNH M1</v>
      </c>
      <c r="AP12" s="80">
        <f t="shared" si="21"/>
        <v>743.44011638724794</v>
      </c>
      <c r="AQ12" s="44">
        <f>RANK(AP12,AP3:AP17,0)</f>
        <v>14</v>
      </c>
      <c r="AR12" s="43"/>
      <c r="AS12" s="43"/>
    </row>
    <row r="13" spans="1:45" s="34" customFormat="1" ht="12" customHeight="1" x14ac:dyDescent="0.15">
      <c r="A13" s="28" t="s">
        <v>44</v>
      </c>
      <c r="B13" s="67">
        <v>385.1</v>
      </c>
      <c r="C13" s="71">
        <f t="shared" si="0"/>
        <v>64.710464814333932</v>
      </c>
      <c r="D13" s="67">
        <v>242.5</v>
      </c>
      <c r="E13" s="71">
        <f t="shared" si="1"/>
        <v>90.020618556701038</v>
      </c>
      <c r="F13" s="67">
        <v>449</v>
      </c>
      <c r="G13" s="71">
        <f t="shared" si="2"/>
        <v>78.396436525612472</v>
      </c>
      <c r="H13" s="67">
        <v>200.1</v>
      </c>
      <c r="I13" s="71">
        <f t="shared" si="3"/>
        <v>62.618690654672662</v>
      </c>
      <c r="J13" s="67">
        <v>84.64</v>
      </c>
      <c r="K13" s="71">
        <f t="shared" si="4"/>
        <v>97.35349716446126</v>
      </c>
      <c r="L13" s="72">
        <v>599.79999999999995</v>
      </c>
      <c r="M13" s="71">
        <f t="shared" si="5"/>
        <v>65.558519506502179</v>
      </c>
      <c r="N13" s="67">
        <v>4</v>
      </c>
      <c r="O13" s="71">
        <f t="shared" si="6"/>
        <v>14.814814814814813</v>
      </c>
      <c r="P13" s="67">
        <v>29.35</v>
      </c>
      <c r="Q13" s="71">
        <f t="shared" si="7"/>
        <v>45.451448040885857</v>
      </c>
      <c r="R13" s="67">
        <v>159.15</v>
      </c>
      <c r="S13" s="71">
        <f t="shared" si="8"/>
        <v>44.09676405906378</v>
      </c>
      <c r="T13" s="67">
        <v>41.84</v>
      </c>
      <c r="U13" s="71">
        <f t="shared" si="9"/>
        <v>55.425430210325047</v>
      </c>
      <c r="V13" s="67">
        <v>8.06</v>
      </c>
      <c r="W13" s="71">
        <f t="shared" si="10"/>
        <v>80.645161290322577</v>
      </c>
      <c r="X13" s="67">
        <v>68.84</v>
      </c>
      <c r="Y13" s="71">
        <f t="shared" si="11"/>
        <v>64.555490993608359</v>
      </c>
      <c r="Z13" s="67">
        <v>2</v>
      </c>
      <c r="AA13" s="71">
        <f t="shared" si="12"/>
        <v>14.285714285714285</v>
      </c>
      <c r="AB13" s="67">
        <v>79.66</v>
      </c>
      <c r="AC13" s="71">
        <f t="shared" si="13"/>
        <v>42.166708511172487</v>
      </c>
      <c r="AD13" s="67">
        <v>69.540000000000006</v>
      </c>
      <c r="AE13" s="71">
        <f t="shared" si="14"/>
        <v>51.481161921196431</v>
      </c>
      <c r="AF13" s="72">
        <v>369</v>
      </c>
      <c r="AG13" s="71">
        <f t="shared" si="15"/>
        <v>58.617886178861788</v>
      </c>
      <c r="AH13" s="72">
        <v>61</v>
      </c>
      <c r="AI13" s="71">
        <f t="shared" si="16"/>
        <v>84.426229508196727</v>
      </c>
      <c r="AJ13" s="72">
        <v>61.6</v>
      </c>
      <c r="AK13" s="71">
        <f t="shared" si="17"/>
        <v>66.915584415584419</v>
      </c>
      <c r="AL13" s="72">
        <v>304</v>
      </c>
      <c r="AM13" s="71">
        <f t="shared" si="18"/>
        <v>70.723684210526315</v>
      </c>
      <c r="AN13" s="29"/>
      <c r="AO13" s="30" t="str">
        <f t="shared" si="20"/>
        <v>Unity M1</v>
      </c>
      <c r="AP13" s="31">
        <f t="shared" si="21"/>
        <v>1152.2643056625566</v>
      </c>
      <c r="AQ13" s="32">
        <f>RANK(AP13,AP3:AP17,0)</f>
        <v>8</v>
      </c>
      <c r="AR13" s="33"/>
      <c r="AS13" s="33"/>
    </row>
    <row r="14" spans="1:45" s="29" customFormat="1" ht="12" customHeight="1" x14ac:dyDescent="0.15">
      <c r="A14" s="35" t="s">
        <v>45</v>
      </c>
      <c r="B14" s="68">
        <v>295.8</v>
      </c>
      <c r="C14" s="74">
        <f t="shared" si="0"/>
        <v>84.246112237998645</v>
      </c>
      <c r="D14" s="68">
        <v>351</v>
      </c>
      <c r="E14" s="74">
        <f t="shared" si="1"/>
        <v>62.193732193732195</v>
      </c>
      <c r="F14" s="68">
        <v>451</v>
      </c>
      <c r="G14" s="74">
        <f t="shared" si="2"/>
        <v>78.048780487804876</v>
      </c>
      <c r="H14" s="68">
        <v>367.6</v>
      </c>
      <c r="I14" s="74">
        <f t="shared" si="3"/>
        <v>34.085963003264411</v>
      </c>
      <c r="J14" s="68">
        <v>131</v>
      </c>
      <c r="K14" s="74">
        <f t="shared" si="4"/>
        <v>62.900763358778633</v>
      </c>
      <c r="L14" s="75">
        <v>1239.9000000000001</v>
      </c>
      <c r="M14" s="74">
        <f t="shared" si="5"/>
        <v>31.713847890958945</v>
      </c>
      <c r="N14" s="68">
        <v>9</v>
      </c>
      <c r="O14" s="74">
        <f t="shared" si="6"/>
        <v>33.333333333333329</v>
      </c>
      <c r="P14" s="68">
        <v>41.39</v>
      </c>
      <c r="Q14" s="74">
        <f t="shared" si="7"/>
        <v>32.230007248127571</v>
      </c>
      <c r="R14" s="68">
        <v>75.37</v>
      </c>
      <c r="S14" s="74">
        <f t="shared" si="8"/>
        <v>93.113971076024953</v>
      </c>
      <c r="T14" s="68">
        <v>77.290000000000006</v>
      </c>
      <c r="U14" s="74">
        <f t="shared" si="9"/>
        <v>30.003881485315048</v>
      </c>
      <c r="V14" s="68">
        <v>28.65</v>
      </c>
      <c r="W14" s="74">
        <f t="shared" si="10"/>
        <v>22.687609075043628</v>
      </c>
      <c r="X14" s="68">
        <v>129.19</v>
      </c>
      <c r="Y14" s="74">
        <f t="shared" si="11"/>
        <v>34.398947286941713</v>
      </c>
      <c r="Z14" s="68">
        <v>0</v>
      </c>
      <c r="AA14" s="74">
        <f t="shared" si="12"/>
        <v>0</v>
      </c>
      <c r="AB14" s="68">
        <v>117.3</v>
      </c>
      <c r="AC14" s="74">
        <f t="shared" si="13"/>
        <v>28.635976129582268</v>
      </c>
      <c r="AD14" s="68">
        <v>155</v>
      </c>
      <c r="AE14" s="74">
        <f t="shared" si="14"/>
        <v>23.096774193548384</v>
      </c>
      <c r="AF14" s="75">
        <v>367.82</v>
      </c>
      <c r="AG14" s="74">
        <f t="shared" si="15"/>
        <v>58.805937686912081</v>
      </c>
      <c r="AH14" s="75">
        <v>160</v>
      </c>
      <c r="AI14" s="74">
        <f t="shared" si="16"/>
        <v>32.1875</v>
      </c>
      <c r="AJ14" s="75">
        <v>164.2</v>
      </c>
      <c r="AK14" s="74">
        <f t="shared" si="17"/>
        <v>25.103532277710112</v>
      </c>
      <c r="AL14" s="75">
        <v>318.39999999999998</v>
      </c>
      <c r="AM14" s="74">
        <f t="shared" si="18"/>
        <v>67.5251256281407</v>
      </c>
      <c r="AO14" s="40" t="str">
        <f t="shared" si="20"/>
        <v>Dartmouth J</v>
      </c>
      <c r="AP14" s="41">
        <f t="shared" si="21"/>
        <v>834.31179459321743</v>
      </c>
      <c r="AQ14" s="42">
        <f>RANK(AP14,AP3:AP17,0)</f>
        <v>12</v>
      </c>
      <c r="AR14" s="43"/>
      <c r="AS14" s="43"/>
    </row>
    <row r="15" spans="1:45" s="34" customFormat="1" ht="12" customHeight="1" x14ac:dyDescent="0.15">
      <c r="A15" s="28" t="s">
        <v>46</v>
      </c>
      <c r="B15" s="67">
        <v>362.3</v>
      </c>
      <c r="C15" s="71">
        <f t="shared" si="0"/>
        <v>68.782776704388624</v>
      </c>
      <c r="D15" s="67">
        <v>368.3</v>
      </c>
      <c r="E15" s="71">
        <f t="shared" si="1"/>
        <v>59.272332337768127</v>
      </c>
      <c r="F15" s="67">
        <v>506</v>
      </c>
      <c r="G15" s="71">
        <f t="shared" si="2"/>
        <v>69.565217391304344</v>
      </c>
      <c r="H15" s="67">
        <v>320.3</v>
      </c>
      <c r="I15" s="71">
        <f t="shared" si="3"/>
        <v>39.119575398064313</v>
      </c>
      <c r="J15" s="67">
        <v>148.75</v>
      </c>
      <c r="K15" s="71">
        <f t="shared" si="4"/>
        <v>55.394957983193279</v>
      </c>
      <c r="L15" s="72">
        <v>1942</v>
      </c>
      <c r="M15" s="71">
        <f t="shared" si="5"/>
        <v>20.248197734294543</v>
      </c>
      <c r="N15" s="67">
        <v>11</v>
      </c>
      <c r="O15" s="71">
        <f t="shared" si="6"/>
        <v>40.74074074074074</v>
      </c>
      <c r="P15" s="67">
        <v>50.7</v>
      </c>
      <c r="Q15" s="71">
        <f t="shared" si="7"/>
        <v>26.31163708086785</v>
      </c>
      <c r="R15" s="67">
        <v>265.41000000000003</v>
      </c>
      <c r="S15" s="71">
        <f t="shared" si="8"/>
        <v>26.442108436004673</v>
      </c>
      <c r="T15" s="67">
        <v>213.03</v>
      </c>
      <c r="U15" s="71">
        <f t="shared" si="9"/>
        <v>10.88579073369948</v>
      </c>
      <c r="V15" s="67">
        <v>14.34</v>
      </c>
      <c r="W15" s="71">
        <f t="shared" si="10"/>
        <v>45.327754532775458</v>
      </c>
      <c r="X15" s="67">
        <v>87.04</v>
      </c>
      <c r="Y15" s="71">
        <f t="shared" si="11"/>
        <v>51.056985294117638</v>
      </c>
      <c r="Z15" s="67">
        <v>2</v>
      </c>
      <c r="AA15" s="71">
        <f t="shared" si="12"/>
        <v>14.285714285714285</v>
      </c>
      <c r="AB15" s="67">
        <v>115.35</v>
      </c>
      <c r="AC15" s="71">
        <f t="shared" si="13"/>
        <v>29.120069354139577</v>
      </c>
      <c r="AD15" s="67">
        <v>198.53</v>
      </c>
      <c r="AE15" s="71">
        <f t="shared" si="14"/>
        <v>18.032539162846923</v>
      </c>
      <c r="AF15" s="72">
        <v>323.45</v>
      </c>
      <c r="AG15" s="71">
        <f t="shared" si="15"/>
        <v>66.872777863657447</v>
      </c>
      <c r="AH15" s="72">
        <v>169.5</v>
      </c>
      <c r="AI15" s="71">
        <f t="shared" si="16"/>
        <v>30.383480825958703</v>
      </c>
      <c r="AJ15" s="72">
        <v>231.97</v>
      </c>
      <c r="AK15" s="71">
        <f t="shared" si="17"/>
        <v>17.76953916454714</v>
      </c>
      <c r="AL15" s="72">
        <v>309.62</v>
      </c>
      <c r="AM15" s="71">
        <f t="shared" si="18"/>
        <v>69.439958659001348</v>
      </c>
      <c r="AN15" s="29"/>
      <c r="AO15" s="30" t="str">
        <f t="shared" si="20"/>
        <v>ESF J</v>
      </c>
      <c r="AP15" s="31">
        <f t="shared" si="21"/>
        <v>759.0521536830845</v>
      </c>
      <c r="AQ15" s="32">
        <f>RANK(AP15,AP3:AP17,0)</f>
        <v>13</v>
      </c>
      <c r="AR15" s="33"/>
      <c r="AS15" s="33"/>
    </row>
    <row r="16" spans="1:45" s="29" customFormat="1" ht="12" customHeight="1" x14ac:dyDescent="0.15">
      <c r="A16" s="35" t="s">
        <v>47</v>
      </c>
      <c r="B16" s="68">
        <v>436.3</v>
      </c>
      <c r="C16" s="74">
        <f t="shared" si="0"/>
        <v>57.116662846665136</v>
      </c>
      <c r="D16" s="68">
        <v>371</v>
      </c>
      <c r="E16" s="74">
        <f t="shared" si="1"/>
        <v>58.840970350404319</v>
      </c>
      <c r="F16" s="68">
        <v>596</v>
      </c>
      <c r="G16" s="74">
        <f t="shared" si="2"/>
        <v>59.060402684563762</v>
      </c>
      <c r="H16" s="68">
        <v>427.6</v>
      </c>
      <c r="I16" s="74">
        <f t="shared" si="3"/>
        <v>29.303086997193638</v>
      </c>
      <c r="J16" s="68">
        <v>122.78</v>
      </c>
      <c r="K16" s="74">
        <f t="shared" si="4"/>
        <v>67.111907476787763</v>
      </c>
      <c r="L16" s="75">
        <v>1032.5</v>
      </c>
      <c r="M16" s="74">
        <f t="shared" si="5"/>
        <v>38.084261501210662</v>
      </c>
      <c r="N16" s="68">
        <v>16</v>
      </c>
      <c r="O16" s="74">
        <f t="shared" si="6"/>
        <v>59.259259259259252</v>
      </c>
      <c r="P16" s="68">
        <v>43.85</v>
      </c>
      <c r="Q16" s="74">
        <f t="shared" si="7"/>
        <v>30.421892816419611</v>
      </c>
      <c r="R16" s="68">
        <v>728.54</v>
      </c>
      <c r="S16" s="74">
        <f t="shared" si="8"/>
        <v>9.6329645592554982</v>
      </c>
      <c r="T16" s="68">
        <v>106.49</v>
      </c>
      <c r="U16" s="74">
        <f t="shared" si="9"/>
        <v>21.776692647196921</v>
      </c>
      <c r="V16" s="68">
        <v>11.75</v>
      </c>
      <c r="W16" s="74">
        <f t="shared" si="10"/>
        <v>55.319148936170215</v>
      </c>
      <c r="X16" s="68">
        <v>100.72</v>
      </c>
      <c r="Y16" s="74">
        <f t="shared" si="11"/>
        <v>44.122319301032562</v>
      </c>
      <c r="Z16" s="68">
        <v>13</v>
      </c>
      <c r="AA16" s="74">
        <f t="shared" si="12"/>
        <v>92.857142857142861</v>
      </c>
      <c r="AB16" s="68">
        <v>121.37</v>
      </c>
      <c r="AC16" s="74">
        <f t="shared" si="13"/>
        <v>27.675702397627095</v>
      </c>
      <c r="AD16" s="68">
        <v>182.43</v>
      </c>
      <c r="AE16" s="74">
        <f t="shared" si="14"/>
        <v>19.623965356575123</v>
      </c>
      <c r="AF16" s="75">
        <v>347.55</v>
      </c>
      <c r="AG16" s="74">
        <f t="shared" si="15"/>
        <v>62.235649546827801</v>
      </c>
      <c r="AH16" s="75">
        <v>153.30000000000001</v>
      </c>
      <c r="AI16" s="74">
        <f t="shared" si="16"/>
        <v>33.594259621656882</v>
      </c>
      <c r="AJ16" s="75">
        <v>116.21</v>
      </c>
      <c r="AK16" s="74">
        <f t="shared" si="17"/>
        <v>35.470269339987951</v>
      </c>
      <c r="AL16" s="75">
        <v>341</v>
      </c>
      <c r="AM16" s="74">
        <f t="shared" si="18"/>
        <v>63.049853372434015</v>
      </c>
      <c r="AO16" s="40" t="str">
        <f t="shared" si="20"/>
        <v>Unity J</v>
      </c>
      <c r="AP16" s="41">
        <f t="shared" si="21"/>
        <v>864.55641186841103</v>
      </c>
      <c r="AQ16" s="42">
        <f>RANK(AP16,AP3:AP17,0)</f>
        <v>11</v>
      </c>
      <c r="AR16" s="43"/>
      <c r="AS16" s="43"/>
    </row>
    <row r="17" spans="1:256" s="34" customFormat="1" ht="12" customHeight="1" x14ac:dyDescent="0.15">
      <c r="A17" s="28"/>
      <c r="B17" s="67"/>
      <c r="C17" s="71" t="str">
        <f t="shared" si="0"/>
        <v/>
      </c>
      <c r="D17" s="67"/>
      <c r="E17" s="71" t="str">
        <f t="shared" si="1"/>
        <v/>
      </c>
      <c r="F17" s="67"/>
      <c r="G17" s="71" t="str">
        <f t="shared" si="2"/>
        <v/>
      </c>
      <c r="H17" s="67"/>
      <c r="I17" s="71" t="str">
        <f t="shared" si="3"/>
        <v/>
      </c>
      <c r="J17" s="67"/>
      <c r="K17" s="71" t="str">
        <f t="shared" si="4"/>
        <v/>
      </c>
      <c r="L17" s="72"/>
      <c r="M17" s="71" t="str">
        <f t="shared" si="5"/>
        <v/>
      </c>
      <c r="N17" s="67"/>
      <c r="O17" s="71" t="str">
        <f t="shared" si="6"/>
        <v/>
      </c>
      <c r="P17" s="67"/>
      <c r="Q17" s="71" t="str">
        <f t="shared" si="7"/>
        <v/>
      </c>
      <c r="R17" s="67"/>
      <c r="S17" s="71" t="str">
        <f t="shared" si="8"/>
        <v/>
      </c>
      <c r="T17" s="67"/>
      <c r="U17" s="71" t="str">
        <f t="shared" si="9"/>
        <v/>
      </c>
      <c r="V17" s="67"/>
      <c r="W17" s="71" t="str">
        <f t="shared" si="10"/>
        <v/>
      </c>
      <c r="X17" s="67"/>
      <c r="Y17" s="71" t="str">
        <f t="shared" si="11"/>
        <v/>
      </c>
      <c r="Z17" s="67"/>
      <c r="AA17" s="71" t="str">
        <f t="shared" si="12"/>
        <v/>
      </c>
      <c r="AB17" s="67"/>
      <c r="AC17" s="71" t="str">
        <f t="shared" si="13"/>
        <v/>
      </c>
      <c r="AD17" s="67"/>
      <c r="AE17" s="71" t="str">
        <f t="shared" si="14"/>
        <v/>
      </c>
      <c r="AF17" s="72"/>
      <c r="AG17" s="71" t="str">
        <f t="shared" si="15"/>
        <v/>
      </c>
      <c r="AH17" s="72"/>
      <c r="AI17" s="71" t="str">
        <f t="shared" si="16"/>
        <v/>
      </c>
      <c r="AJ17" s="72"/>
      <c r="AK17" s="71" t="str">
        <f t="shared" si="17"/>
        <v/>
      </c>
      <c r="AL17" s="72"/>
      <c r="AM17" s="71" t="str">
        <f t="shared" si="18"/>
        <v/>
      </c>
      <c r="AN17" s="29"/>
      <c r="AO17" s="30">
        <f t="shared" si="20"/>
        <v>0</v>
      </c>
      <c r="AP17" s="31">
        <f t="shared" si="21"/>
        <v>0</v>
      </c>
      <c r="AQ17" s="32">
        <f>RANK(AP17,AP3:AP17,0)</f>
        <v>15</v>
      </c>
      <c r="AR17" s="33"/>
      <c r="AS17" s="33"/>
    </row>
    <row r="18" spans="1:256" s="11" customFormat="1" ht="12" customHeight="1" x14ac:dyDescent="0.15">
      <c r="A18" s="1" t="s">
        <v>25</v>
      </c>
      <c r="B18" s="6">
        <f>MIN(B3:B17)</f>
        <v>249.2</v>
      </c>
      <c r="C18" s="76"/>
      <c r="D18" s="6">
        <f>MIN(D3:D17)</f>
        <v>218.3</v>
      </c>
      <c r="E18" s="76"/>
      <c r="F18" s="6">
        <f>MIN(F3:F17)</f>
        <v>352</v>
      </c>
      <c r="G18" s="76"/>
      <c r="H18" s="6">
        <f>MIN(H3:H17)</f>
        <v>125.3</v>
      </c>
      <c r="I18" s="76"/>
      <c r="J18" s="6">
        <f>MIN(J3:J17)</f>
        <v>82.4</v>
      </c>
      <c r="K18" s="76"/>
      <c r="L18" s="6">
        <f>MIN(L3:L17)</f>
        <v>393.22</v>
      </c>
      <c r="M18" s="76"/>
      <c r="N18" s="6">
        <f>MAX(N3:N17)</f>
        <v>27</v>
      </c>
      <c r="O18" s="76"/>
      <c r="P18" s="6">
        <f>MIN(P3:P17)</f>
        <v>13.34</v>
      </c>
      <c r="Q18" s="76"/>
      <c r="R18" s="6">
        <f>MIN(R3:R17)</f>
        <v>70.180000000000007</v>
      </c>
      <c r="S18" s="76"/>
      <c r="T18" s="6">
        <f>MIN(T3:T17)</f>
        <v>23.19</v>
      </c>
      <c r="U18" s="76"/>
      <c r="V18" s="6">
        <f>MIN(V3:V17)</f>
        <v>6.5</v>
      </c>
      <c r="W18" s="76"/>
      <c r="X18" s="6">
        <f>MIN(X3:X17)</f>
        <v>44.44</v>
      </c>
      <c r="Y18" s="76"/>
      <c r="Z18" s="6">
        <f>MAX(Z3:Z17)</f>
        <v>14</v>
      </c>
      <c r="AA18" s="76"/>
      <c r="AB18" s="6">
        <f>MIN(AB3:AB17)</f>
        <v>33.590000000000003</v>
      </c>
      <c r="AC18" s="76"/>
      <c r="AD18" s="6">
        <f>MIN(AD3:AD17)</f>
        <v>35.799999999999997</v>
      </c>
      <c r="AE18" s="76"/>
      <c r="AF18" s="6">
        <f>MIN(AF3:AF17)</f>
        <v>216.3</v>
      </c>
      <c r="AG18" s="76"/>
      <c r="AH18" s="6">
        <f>MIN(AH3:AH17)</f>
        <v>51.5</v>
      </c>
      <c r="AI18" s="76"/>
      <c r="AJ18" s="6">
        <f>MIN(AJ3:AJ17)</f>
        <v>41.22</v>
      </c>
      <c r="AK18" s="76"/>
      <c r="AL18" s="6">
        <f>MIN(AL3:AL17)</f>
        <v>215</v>
      </c>
      <c r="AM18" s="76"/>
      <c r="AN18" s="18"/>
      <c r="AO18" s="18"/>
      <c r="AP18" s="18"/>
      <c r="AQ18" s="18"/>
      <c r="AR18" s="10"/>
      <c r="AS18" s="10"/>
    </row>
    <row r="19" spans="1:256" s="45" customFormat="1" ht="12" customHeight="1" x14ac:dyDescent="0.15">
      <c r="A19" s="46" t="s">
        <v>26</v>
      </c>
      <c r="B19" s="77" t="str">
        <f>INDEX( $A$3:$A$17, MATCH(B20,B3:B17,0))</f>
        <v>FLCC M1</v>
      </c>
      <c r="C19" s="78"/>
      <c r="D19" s="77" t="str">
        <f>INDEX( $A$3:$A$17, MATCH(D20,D3:D17,0))</f>
        <v>Dartmouth M1</v>
      </c>
      <c r="E19" s="78"/>
      <c r="F19" s="77" t="str">
        <f>INDEX( $A$3:$A$17, MATCH(F20,F3:F17,0))</f>
        <v>ESF M1</v>
      </c>
      <c r="G19" s="78"/>
      <c r="H19" s="77" t="str">
        <f>INDEX( $A$3:$A$17, MATCH(H20,H3:H17,0))</f>
        <v>UMO M1</v>
      </c>
      <c r="I19" s="78"/>
      <c r="J19" s="77" t="str">
        <f>INDEX( $A$3:$A$17, MATCH(J20,J3:J17,0))</f>
        <v>FLCC M1</v>
      </c>
      <c r="K19" s="78"/>
      <c r="L19" s="77" t="str">
        <f>INDEX( $A$3:$A$17, MATCH(L20,L3:L17,0))</f>
        <v>UMO M1</v>
      </c>
      <c r="M19" s="78"/>
      <c r="N19" s="77" t="str">
        <f>INDEX( $A$3:$A$17, MATCH(N20,N3:N17,0))</f>
        <v>FLCC M1</v>
      </c>
      <c r="O19" s="78"/>
      <c r="P19" s="77" t="str">
        <f>INDEX( $A$3:$A$17, MATCH(P20,P3:P17,0))</f>
        <v>UMO M1</v>
      </c>
      <c r="Q19" s="78"/>
      <c r="R19" s="77" t="str">
        <f>INDEX( $A$3:$A$17, MATCH(R20,R3:R17,0))</f>
        <v>UMO M1</v>
      </c>
      <c r="S19" s="78"/>
      <c r="T19" s="77" t="str">
        <f>INDEX( $A$3:$A$17, MATCH(T20,T3:T17,0))</f>
        <v>ESF M1</v>
      </c>
      <c r="U19" s="78"/>
      <c r="V19" s="77" t="str">
        <f>INDEX( $A$3:$A$17, MATCH(V20,V3:V17,0))</f>
        <v>FLCC M2</v>
      </c>
      <c r="W19" s="78"/>
      <c r="X19" s="77" t="str">
        <f>INDEX( $A$3:$A$17, MATCH(X20,X3:X17,0))</f>
        <v>UMO M1</v>
      </c>
      <c r="Y19" s="78"/>
      <c r="Z19" s="77" t="str">
        <f>INDEX( $A$3:$A$17, MATCH(Z20,Z3:Z17,0))</f>
        <v>FLCC M2</v>
      </c>
      <c r="AA19" s="78"/>
      <c r="AB19" s="77" t="str">
        <f>INDEX( $A$3:$A$17, MATCH(AB20,AB3:AB17,0))</f>
        <v>Paul Smith's M1</v>
      </c>
      <c r="AC19" s="78"/>
      <c r="AD19" s="77" t="str">
        <f>INDEX( $A$3:$A$17, MATCH(AD20,AD3:AD17,0))</f>
        <v>ESF M1</v>
      </c>
      <c r="AE19" s="78"/>
      <c r="AF19" s="77" t="str">
        <f>INDEX( $A$3:$A$17, MATCH(AF20,AF3:AF17,0))</f>
        <v>Colby M1</v>
      </c>
      <c r="AG19" s="78"/>
      <c r="AH19" s="77" t="str">
        <f>INDEX( $A$3:$A$17, MATCH(AH20,AH3:AH17,0))</f>
        <v>FLCC M1</v>
      </c>
      <c r="AI19" s="78"/>
      <c r="AJ19" s="77" t="str">
        <f>INDEX( $A$3:$A$17, MATCH(AJ20,AJ3:AJ17,0))</f>
        <v>Paul Smith's M1</v>
      </c>
      <c r="AK19" s="78"/>
      <c r="AL19" s="77" t="str">
        <f>INDEX( $A$3:$A$17, MATCH(AL20,AL3:AL17,0))</f>
        <v>FLCC M1</v>
      </c>
      <c r="AM19" s="78"/>
      <c r="AN19" s="18"/>
      <c r="AO19" s="18"/>
      <c r="AP19" s="18"/>
      <c r="AQ19" s="18"/>
      <c r="AR19" s="48"/>
      <c r="AS19" s="48"/>
    </row>
    <row r="20" spans="1:256" s="51" customFormat="1" ht="12" customHeight="1" x14ac:dyDescent="0.15">
      <c r="A20" s="49" t="s">
        <v>27</v>
      </c>
      <c r="B20" s="17">
        <f>SMALL(B3:B17,1)</f>
        <v>249.2</v>
      </c>
      <c r="C20" s="79"/>
      <c r="D20" s="17">
        <f>SMALL(D3:D17,1)</f>
        <v>218.3</v>
      </c>
      <c r="E20" s="79"/>
      <c r="F20" s="17">
        <f>SMALL(F3:F17,1)</f>
        <v>352</v>
      </c>
      <c r="G20" s="79"/>
      <c r="H20" s="17">
        <f>SMALL(H3:H17,1)</f>
        <v>125.3</v>
      </c>
      <c r="I20" s="79"/>
      <c r="J20" s="17">
        <f>SMALL(J3:J17,1)</f>
        <v>82.4</v>
      </c>
      <c r="K20" s="79"/>
      <c r="L20" s="17">
        <f>SMALL(L3:L17,1)</f>
        <v>393.22</v>
      </c>
      <c r="M20" s="79"/>
      <c r="N20" s="17">
        <f>LARGE(N3:N17,1)</f>
        <v>27</v>
      </c>
      <c r="O20" s="79"/>
      <c r="P20" s="17">
        <f>SMALL(P3:P17,1)</f>
        <v>13.34</v>
      </c>
      <c r="Q20" s="79"/>
      <c r="R20" s="17">
        <f>SMALL(R3:R17,1)</f>
        <v>70.180000000000007</v>
      </c>
      <c r="S20" s="79"/>
      <c r="T20" s="17">
        <f>SMALL(T3:T17,1)</f>
        <v>23.19</v>
      </c>
      <c r="U20" s="79"/>
      <c r="V20" s="17">
        <f>SMALL(V3:V17,1)</f>
        <v>6.5</v>
      </c>
      <c r="W20" s="79"/>
      <c r="X20" s="17">
        <f>SMALL(X3:X17,1)</f>
        <v>44.44</v>
      </c>
      <c r="Y20" s="79"/>
      <c r="Z20" s="17">
        <f>LARGE(Z3:Z17,1)</f>
        <v>14</v>
      </c>
      <c r="AA20" s="79"/>
      <c r="AB20" s="17">
        <f>SMALL(AB3:AB17,1)</f>
        <v>33.590000000000003</v>
      </c>
      <c r="AC20" s="79"/>
      <c r="AD20" s="17">
        <f>SMALL(AD3:AD17,1)</f>
        <v>35.799999999999997</v>
      </c>
      <c r="AE20" s="79"/>
      <c r="AF20" s="17">
        <f>SMALL(AF3:AF17,1)</f>
        <v>216.3</v>
      </c>
      <c r="AG20" s="79"/>
      <c r="AH20" s="17">
        <f>SMALL(AH3:AH17,1)</f>
        <v>51.5</v>
      </c>
      <c r="AI20" s="79"/>
      <c r="AJ20" s="17">
        <f>SMALL(AJ3:AJ17,1)</f>
        <v>41.22</v>
      </c>
      <c r="AK20" s="79"/>
      <c r="AL20" s="17">
        <f>SMALL(AL3:AL17,1)</f>
        <v>215</v>
      </c>
      <c r="AM20" s="79"/>
      <c r="AN20" s="18"/>
      <c r="AO20" s="18"/>
      <c r="AP20" s="18"/>
      <c r="AQ20" s="18"/>
      <c r="AR20" s="50"/>
      <c r="AS20" s="50"/>
    </row>
    <row r="21" spans="1:256" s="45" customFormat="1" ht="12" customHeight="1" x14ac:dyDescent="0.15">
      <c r="A21" s="46" t="s">
        <v>28</v>
      </c>
      <c r="B21" s="77" t="str">
        <f>INDEX( $A$3:$A$17, MATCH(B22,B3:B17,0))</f>
        <v>ESF M1</v>
      </c>
      <c r="C21" s="78"/>
      <c r="D21" s="77" t="str">
        <f>INDEX( $A$3:$A$17, MATCH(D22,D3:D17,0))</f>
        <v>Colby M1</v>
      </c>
      <c r="E21" s="78"/>
      <c r="F21" s="77" t="str">
        <f>INDEX( $A$3:$A$17, MATCH(F22,F3:F17,0))</f>
        <v>FLCC M1</v>
      </c>
      <c r="G21" s="78"/>
      <c r="H21" s="77" t="str">
        <f>INDEX( $A$3:$A$17, MATCH(H22,H3:H17,0))</f>
        <v>ESF M1</v>
      </c>
      <c r="I21" s="78"/>
      <c r="J21" s="77" t="str">
        <f>INDEX( $A$3:$A$17, MATCH(J22,J3:J17,0))</f>
        <v>UMO M1</v>
      </c>
      <c r="K21" s="78"/>
      <c r="L21" s="77" t="str">
        <f>INDEX( $A$3:$A$17, MATCH(L22,L3:L17,0))</f>
        <v>ESF M1</v>
      </c>
      <c r="M21" s="78"/>
      <c r="N21" s="77" t="str">
        <f>INDEX( $A$3:$A$17, MATCH(N22,N3:N17,0))</f>
        <v>Paul Smith's M1</v>
      </c>
      <c r="O21" s="78"/>
      <c r="P21" s="77" t="str">
        <f>INDEX( $A$3:$A$17, MATCH(P22,P3:P17,0))</f>
        <v>Paul Smith's M2</v>
      </c>
      <c r="Q21" s="78"/>
      <c r="R21" s="77" t="str">
        <f>INDEX( $A$3:$A$17, MATCH(R22,R3:R17,0))</f>
        <v>Dartmouth M1</v>
      </c>
      <c r="S21" s="78"/>
      <c r="T21" s="77" t="str">
        <f>INDEX( $A$3:$A$17, MATCH(T22,T3:T17,0))</f>
        <v>UMO M1</v>
      </c>
      <c r="U21" s="78"/>
      <c r="V21" s="77" t="str">
        <f>INDEX( $A$3:$A$17, MATCH(V22,V3:V17,0))</f>
        <v>FLCC M1</v>
      </c>
      <c r="W21" s="78"/>
      <c r="X21" s="77" t="str">
        <f>INDEX( $A$3:$A$17, MATCH(X22,X3:X17,0))</f>
        <v>ESF M1</v>
      </c>
      <c r="Y21" s="78"/>
      <c r="Z21" s="77" t="str">
        <f>INDEX( $A$3:$A$17, MATCH(Z22,Z3:Z17,0))</f>
        <v>Unity J</v>
      </c>
      <c r="AA21" s="78"/>
      <c r="AB21" s="77" t="str">
        <f>INDEX( $A$3:$A$17, MATCH(AB22,AB3:AB17,0))</f>
        <v>UMO M1</v>
      </c>
      <c r="AC21" s="78"/>
      <c r="AD21" s="77" t="str">
        <f>INDEX( $A$3:$A$17, MATCH(AD22,AD3:AD17,0))</f>
        <v>Colby M1</v>
      </c>
      <c r="AE21" s="78"/>
      <c r="AF21" s="77" t="str">
        <f>INDEX( $A$3:$A$17, MATCH(AF22,AF3:AF17,0))</f>
        <v>FLCC M2</v>
      </c>
      <c r="AG21" s="78"/>
      <c r="AH21" s="77" t="str">
        <f>INDEX( $A$3:$A$17, MATCH(AH22,AH3:AH17,0))</f>
        <v>Unity M1</v>
      </c>
      <c r="AI21" s="78"/>
      <c r="AJ21" s="77" t="str">
        <f>INDEX( $A$3:$A$17, MATCH(AJ22,AJ3:AJ17,0))</f>
        <v>UMO M1</v>
      </c>
      <c r="AK21" s="78"/>
      <c r="AL21" s="77" t="str">
        <f>INDEX( $A$3:$A$17, MATCH(AL22,AL3:AL17,0))</f>
        <v>Dartmouth M1</v>
      </c>
      <c r="AM21" s="78"/>
      <c r="AN21" s="18"/>
      <c r="AO21" s="18"/>
      <c r="AP21" s="18"/>
      <c r="AQ21" s="18"/>
      <c r="AR21" s="48"/>
      <c r="AS21" s="48"/>
    </row>
    <row r="22" spans="1:256" s="51" customFormat="1" ht="12" customHeight="1" x14ac:dyDescent="0.15">
      <c r="A22" s="49" t="s">
        <v>27</v>
      </c>
      <c r="B22" s="17">
        <f>SMALL(B3:B17,2)</f>
        <v>253.3</v>
      </c>
      <c r="C22" s="79"/>
      <c r="D22" s="17">
        <f>SMALL(D3:D17,2)</f>
        <v>233.2</v>
      </c>
      <c r="E22" s="79"/>
      <c r="F22" s="17">
        <f>SMALL(F3:F17,2)</f>
        <v>356</v>
      </c>
      <c r="G22" s="79"/>
      <c r="H22" s="17">
        <f>SMALL(H3:H17,2)</f>
        <v>150.19999999999999</v>
      </c>
      <c r="I22" s="79"/>
      <c r="J22" s="17">
        <f>SMALL(J3:J17,2)</f>
        <v>83.47</v>
      </c>
      <c r="K22" s="79"/>
      <c r="L22" s="17">
        <f>SMALL(L3:L17,2)</f>
        <v>475</v>
      </c>
      <c r="M22" s="79"/>
      <c r="N22" s="17">
        <f>LARGE(N3:N17,2)</f>
        <v>25</v>
      </c>
      <c r="O22" s="79"/>
      <c r="P22" s="17">
        <f>SMALL(P3:P17,2)</f>
        <v>15.75</v>
      </c>
      <c r="Q22" s="79"/>
      <c r="R22" s="17">
        <f>SMALL(R3:R17,2)</f>
        <v>72.92</v>
      </c>
      <c r="S22" s="79"/>
      <c r="T22" s="17">
        <f>SMALL(T3:T17,2)</f>
        <v>23.77</v>
      </c>
      <c r="U22" s="79"/>
      <c r="V22" s="17">
        <f>SMALL(V3:V17,2)</f>
        <v>7.66</v>
      </c>
      <c r="W22" s="79"/>
      <c r="X22" s="17">
        <f>SMALL(X3:X17,2)</f>
        <v>46.09</v>
      </c>
      <c r="Y22" s="79"/>
      <c r="Z22" s="17">
        <f>LARGE(Z3:Z17,2)</f>
        <v>13</v>
      </c>
      <c r="AA22" s="79"/>
      <c r="AB22" s="17">
        <f>SMALL(AB3:AB17,2)</f>
        <v>44.8</v>
      </c>
      <c r="AC22" s="79"/>
      <c r="AD22" s="17">
        <f>SMALL(AD3:AD17,2)</f>
        <v>56.22</v>
      </c>
      <c r="AE22" s="79"/>
      <c r="AF22" s="17">
        <f>SMALL(AF3:AF17,2)</f>
        <v>239.7</v>
      </c>
      <c r="AG22" s="79"/>
      <c r="AH22" s="17">
        <f>SMALL(AH3:AH17,2)</f>
        <v>61</v>
      </c>
      <c r="AI22" s="79"/>
      <c r="AJ22" s="17">
        <f>SMALL(AJ3:AJ17,2)</f>
        <v>46</v>
      </c>
      <c r="AK22" s="79"/>
      <c r="AL22" s="17">
        <f>SMALL(AL3:AL17,2)</f>
        <v>228.4</v>
      </c>
      <c r="AM22" s="79"/>
      <c r="AN22" s="18"/>
      <c r="AO22" s="18"/>
      <c r="AP22" s="18"/>
      <c r="AQ22" s="18"/>
      <c r="AR22" s="50"/>
      <c r="AS22" s="50"/>
    </row>
    <row r="23" spans="1:256" s="45" customFormat="1" ht="12" customHeight="1" x14ac:dyDescent="0.15">
      <c r="A23" s="46" t="s">
        <v>29</v>
      </c>
      <c r="B23" s="77" t="str">
        <f>INDEX(  $A$3:$A$17, MATCH(B24,B3:B17,0))</f>
        <v>FLCC M2</v>
      </c>
      <c r="C23" s="78"/>
      <c r="D23" s="77" t="str">
        <f>INDEX(  $A$3:$A$17, MATCH(D24,D3:D17,0))</f>
        <v>Paul Smith's M1</v>
      </c>
      <c r="E23" s="78"/>
      <c r="F23" s="77" t="str">
        <f>INDEX(  $A$3:$A$17, MATCH(F24,F3:F17,0))</f>
        <v>Colby M1</v>
      </c>
      <c r="G23" s="78"/>
      <c r="H23" s="77" t="str">
        <f>INDEX(  $A$3:$A$17, MATCH(H24,H3:H17,0))</f>
        <v>Paul Smith's M1</v>
      </c>
      <c r="I23" s="78"/>
      <c r="J23" s="77" t="str">
        <f>INDEX(  $A$3:$A$17, MATCH(J24,J3:J17,0))</f>
        <v>Unity M1</v>
      </c>
      <c r="K23" s="78"/>
      <c r="L23" s="77" t="str">
        <f>INDEX(  $A$3:$A$17, MATCH(L24,L3:L17,0))</f>
        <v>Colby M1</v>
      </c>
      <c r="M23" s="78"/>
      <c r="N23" s="77" t="str">
        <f>INDEX(  $A$3:$A$17, MATCH(N24,N3:N17,0))</f>
        <v>UMO M1</v>
      </c>
      <c r="O23" s="78"/>
      <c r="P23" s="77" t="str">
        <f>INDEX(  $A$3:$A$17, MATCH(P24,P3:P17,0))</f>
        <v>ESF M1</v>
      </c>
      <c r="Q23" s="78"/>
      <c r="R23" s="77" t="str">
        <f>INDEX(  $A$3:$A$17, MATCH(R24,R3:R17,0))</f>
        <v>Dartmouth J</v>
      </c>
      <c r="S23" s="78"/>
      <c r="T23" s="77" t="str">
        <f>INDEX(  $A$3:$A$17, MATCH(T24,T3:T17,0))</f>
        <v>FLCC M1</v>
      </c>
      <c r="U23" s="78"/>
      <c r="V23" s="77" t="str">
        <f>INDEX(  $A$3:$A$17, MATCH(V24,V3:V17,0))</f>
        <v>Unity M1</v>
      </c>
      <c r="W23" s="78"/>
      <c r="X23" s="77" t="str">
        <f>INDEX(  $A$3:$A$17, MATCH(X24,X3:X17,0))</f>
        <v>UMO M2</v>
      </c>
      <c r="Y23" s="78"/>
      <c r="Z23" s="77" t="str">
        <f>INDEX(  $A$3:$A$17, MATCH(Z24,Z3:Z17,0))</f>
        <v>UNH M1</v>
      </c>
      <c r="AA23" s="78"/>
      <c r="AB23" s="77" t="str">
        <f>INDEX(  $A$3:$A$17, MATCH(AB24,AB3:AB17,0))</f>
        <v>Paul Smith's M2</v>
      </c>
      <c r="AC23" s="78"/>
      <c r="AD23" s="77" t="str">
        <f>INDEX(  $A$3:$A$17, MATCH(AD24,AD3:AD17,0))</f>
        <v>UMO M1</v>
      </c>
      <c r="AE23" s="78"/>
      <c r="AF23" s="77" t="str">
        <f>INDEX(  $A$3:$A$17, MATCH(AF24,AF3:AF17,0))</f>
        <v>UNH M1</v>
      </c>
      <c r="AG23" s="78"/>
      <c r="AH23" s="77" t="str">
        <f>INDEX(  $A$3:$A$17, MATCH(AH24,AH3:AH17,0))</f>
        <v>Paul Smith's M1</v>
      </c>
      <c r="AI23" s="78"/>
      <c r="AJ23" s="77" t="str">
        <f>INDEX(  $A$3:$A$17, MATCH(AJ24,AJ3:AJ17,0))</f>
        <v>FLCC M1</v>
      </c>
      <c r="AK23" s="78"/>
      <c r="AL23" s="77" t="str">
        <f>INDEX(  $A$3:$A$17, MATCH(AL24,AL3:AL17,0))</f>
        <v>ESF M1</v>
      </c>
      <c r="AM23" s="78"/>
      <c r="AN23" s="18"/>
      <c r="AO23" s="18"/>
      <c r="AP23" s="18"/>
      <c r="AQ23" s="18"/>
      <c r="AR23" s="48"/>
      <c r="AS23" s="48"/>
      <c r="IV23" s="47"/>
    </row>
    <row r="24" spans="1:256" s="51" customFormat="1" ht="12" customHeight="1" x14ac:dyDescent="0.15">
      <c r="A24" s="49" t="s">
        <v>27</v>
      </c>
      <c r="B24" s="17">
        <f>SMALL(B3:B17,3)</f>
        <v>265.39999999999998</v>
      </c>
      <c r="C24" s="79"/>
      <c r="D24" s="17">
        <f>SMALL(D3:D17,3)</f>
        <v>242.4</v>
      </c>
      <c r="E24" s="79"/>
      <c r="F24" s="17">
        <f>SMALL(F3:F17,3)</f>
        <v>369</v>
      </c>
      <c r="G24" s="79"/>
      <c r="H24" s="17">
        <f>SMALL(H3:H17,3)</f>
        <v>157.69999999999999</v>
      </c>
      <c r="I24" s="79"/>
      <c r="J24" s="17">
        <f>SMALL(J3:J17,3)</f>
        <v>84.64</v>
      </c>
      <c r="K24" s="79"/>
      <c r="L24" s="17">
        <f>SMALL(L3:L17,3)</f>
        <v>545</v>
      </c>
      <c r="M24" s="79"/>
      <c r="N24" s="17">
        <f>LARGE(N3:N17,3)</f>
        <v>18</v>
      </c>
      <c r="O24" s="79"/>
      <c r="P24" s="17">
        <f>SMALL(P3:P17,3)</f>
        <v>16.5</v>
      </c>
      <c r="Q24" s="79"/>
      <c r="R24" s="17">
        <f>SMALL(R3:R17,3)</f>
        <v>75.37</v>
      </c>
      <c r="S24" s="79"/>
      <c r="T24" s="17">
        <f>SMALL(T3:T17,3)</f>
        <v>33.630000000000003</v>
      </c>
      <c r="U24" s="79"/>
      <c r="V24" s="17">
        <f>SMALL(V3:V17,3)</f>
        <v>8.06</v>
      </c>
      <c r="W24" s="79"/>
      <c r="X24" s="17">
        <f>SMALL(X3:X17,3)</f>
        <v>49.57</v>
      </c>
      <c r="Y24" s="79"/>
      <c r="Z24" s="17">
        <f>LARGE(Z3:Z17,3)</f>
        <v>12</v>
      </c>
      <c r="AA24" s="79"/>
      <c r="AB24" s="17">
        <f>SMALL(AB3:AB17,3)</f>
        <v>45.9</v>
      </c>
      <c r="AC24" s="79"/>
      <c r="AD24" s="17">
        <f>SMALL(AD3:AD17,3)</f>
        <v>57.22</v>
      </c>
      <c r="AE24" s="79"/>
      <c r="AF24" s="17">
        <f>SMALL(AF3:AF17,3)</f>
        <v>265.7</v>
      </c>
      <c r="AG24" s="79"/>
      <c r="AH24" s="17">
        <f>SMALL(AH3:AH17,3)</f>
        <v>61.5</v>
      </c>
      <c r="AI24" s="79"/>
      <c r="AJ24" s="17">
        <f>SMALL(AJ3:AJ17,3)</f>
        <v>47.92</v>
      </c>
      <c r="AK24" s="79"/>
      <c r="AL24" s="17">
        <f>SMALL(AL3:AL17,3)</f>
        <v>229.29</v>
      </c>
      <c r="AM24" s="79"/>
      <c r="AN24" s="18"/>
      <c r="AO24" s="18"/>
      <c r="AP24" s="18"/>
      <c r="AQ24" s="18"/>
      <c r="AR24" s="50"/>
      <c r="AS24" s="50"/>
    </row>
    <row r="25" spans="1:256" s="8" customFormat="1" ht="42" customHeight="1" x14ac:dyDescent="0.15">
      <c r="A25" s="52"/>
      <c r="B25" s="53"/>
      <c r="C25" s="54"/>
      <c r="D25" s="53"/>
      <c r="E25" s="54"/>
      <c r="F25" s="53"/>
      <c r="G25" s="54"/>
      <c r="H25" s="53"/>
      <c r="I25" s="54"/>
      <c r="J25" s="53"/>
      <c r="K25" s="54"/>
      <c r="L25" s="53"/>
      <c r="M25" s="54"/>
      <c r="N25" s="55"/>
      <c r="O25" s="9"/>
      <c r="P25" s="53"/>
      <c r="Q25" s="54"/>
      <c r="R25" s="53"/>
      <c r="S25" s="54"/>
      <c r="T25" s="53"/>
      <c r="U25" s="54"/>
      <c r="V25" s="56"/>
      <c r="W25" s="54"/>
      <c r="X25" s="53"/>
      <c r="Y25" s="54"/>
      <c r="Z25" s="55"/>
      <c r="AA25" s="9"/>
      <c r="AB25" s="53"/>
      <c r="AC25" s="54"/>
      <c r="AD25" s="53"/>
      <c r="AE25" s="54"/>
      <c r="AF25" s="53"/>
      <c r="AG25" s="54"/>
      <c r="AH25" s="53"/>
      <c r="AI25" s="54"/>
      <c r="AJ25" s="53"/>
      <c r="AK25" s="54"/>
      <c r="AL25" s="53"/>
      <c r="AM25" s="54"/>
      <c r="AN25" s="18"/>
      <c r="AO25" s="57"/>
      <c r="AP25" s="9"/>
      <c r="AQ25" s="58"/>
      <c r="AR25" s="9"/>
      <c r="AS25" s="9"/>
    </row>
    <row r="26" spans="1:256" s="11" customFormat="1" ht="12" customHeight="1" thickBot="1" x14ac:dyDescent="0.2">
      <c r="A26" s="1" t="s">
        <v>33</v>
      </c>
      <c r="B26" s="2" t="s">
        <v>1</v>
      </c>
      <c r="C26" s="3"/>
      <c r="D26" s="2" t="s">
        <v>2</v>
      </c>
      <c r="E26" s="3"/>
      <c r="F26" s="2" t="s">
        <v>3</v>
      </c>
      <c r="G26" s="3"/>
      <c r="H26" s="2" t="s">
        <v>4</v>
      </c>
      <c r="I26" s="3"/>
      <c r="J26" s="2" t="s">
        <v>5</v>
      </c>
      <c r="K26" s="3"/>
      <c r="L26" s="2" t="s">
        <v>6</v>
      </c>
      <c r="M26" s="3"/>
      <c r="N26" s="2" t="s">
        <v>7</v>
      </c>
      <c r="O26" s="3"/>
      <c r="P26" s="4" t="s">
        <v>32</v>
      </c>
      <c r="Q26" s="3"/>
      <c r="R26" s="2" t="s">
        <v>8</v>
      </c>
      <c r="S26" s="3"/>
      <c r="T26" s="4" t="s">
        <v>9</v>
      </c>
      <c r="U26" s="3"/>
      <c r="V26" s="2" t="s">
        <v>10</v>
      </c>
      <c r="W26" s="3"/>
      <c r="X26" s="4" t="s">
        <v>11</v>
      </c>
      <c r="Y26" s="3"/>
      <c r="Z26" s="5" t="s">
        <v>12</v>
      </c>
      <c r="AA26" s="3"/>
      <c r="AB26" s="4" t="s">
        <v>13</v>
      </c>
      <c r="AC26" s="3"/>
      <c r="AD26" s="4" t="s">
        <v>14</v>
      </c>
      <c r="AE26" s="3"/>
      <c r="AF26" s="4" t="s">
        <v>15</v>
      </c>
      <c r="AG26" s="3"/>
      <c r="AH26" s="6" t="s">
        <v>16</v>
      </c>
      <c r="AI26" s="3"/>
      <c r="AJ26" s="4" t="s">
        <v>17</v>
      </c>
      <c r="AK26" s="3"/>
      <c r="AL26" s="6" t="s">
        <v>18</v>
      </c>
      <c r="AM26" s="3"/>
      <c r="AN26" s="7"/>
      <c r="AO26" s="8"/>
      <c r="AP26" s="9"/>
      <c r="AQ26" s="8"/>
      <c r="AR26" s="10"/>
      <c r="AS26" s="10"/>
    </row>
    <row r="27" spans="1:256" s="59" customFormat="1" ht="12" customHeight="1" thickTop="1" x14ac:dyDescent="0.15">
      <c r="A27" s="12" t="s">
        <v>20</v>
      </c>
      <c r="B27" s="13" t="s">
        <v>21</v>
      </c>
      <c r="C27" s="14" t="s">
        <v>22</v>
      </c>
      <c r="D27" s="13" t="s">
        <v>21</v>
      </c>
      <c r="E27" s="14" t="s">
        <v>22</v>
      </c>
      <c r="F27" s="13" t="s">
        <v>21</v>
      </c>
      <c r="G27" s="14" t="s">
        <v>22</v>
      </c>
      <c r="H27" s="13" t="s">
        <v>21</v>
      </c>
      <c r="I27" s="14" t="s">
        <v>22</v>
      </c>
      <c r="J27" s="13" t="s">
        <v>21</v>
      </c>
      <c r="K27" s="14" t="s">
        <v>22</v>
      </c>
      <c r="L27" s="13" t="s">
        <v>21</v>
      </c>
      <c r="M27" s="14" t="s">
        <v>22</v>
      </c>
      <c r="N27" s="13" t="s">
        <v>23</v>
      </c>
      <c r="O27" s="14" t="s">
        <v>22</v>
      </c>
      <c r="P27" s="15" t="s">
        <v>21</v>
      </c>
      <c r="Q27" s="14" t="s">
        <v>22</v>
      </c>
      <c r="R27" s="13" t="s">
        <v>21</v>
      </c>
      <c r="S27" s="14" t="s">
        <v>22</v>
      </c>
      <c r="T27" s="15" t="s">
        <v>21</v>
      </c>
      <c r="U27" s="14" t="s">
        <v>22</v>
      </c>
      <c r="V27" s="13" t="s">
        <v>21</v>
      </c>
      <c r="W27" s="14" t="s">
        <v>22</v>
      </c>
      <c r="X27" s="15" t="s">
        <v>21</v>
      </c>
      <c r="Y27" s="14" t="s">
        <v>22</v>
      </c>
      <c r="Z27" s="16" t="s">
        <v>24</v>
      </c>
      <c r="AA27" s="14" t="s">
        <v>22</v>
      </c>
      <c r="AB27" s="15" t="s">
        <v>21</v>
      </c>
      <c r="AC27" s="14" t="s">
        <v>22</v>
      </c>
      <c r="AD27" s="15" t="s">
        <v>21</v>
      </c>
      <c r="AE27" s="14" t="s">
        <v>22</v>
      </c>
      <c r="AF27" s="15" t="s">
        <v>21</v>
      </c>
      <c r="AG27" s="14" t="s">
        <v>22</v>
      </c>
      <c r="AH27" s="17" t="s">
        <v>21</v>
      </c>
      <c r="AI27" s="14" t="s">
        <v>22</v>
      </c>
      <c r="AJ27" s="15" t="s">
        <v>21</v>
      </c>
      <c r="AK27" s="14" t="s">
        <v>22</v>
      </c>
      <c r="AL27" s="17" t="s">
        <v>21</v>
      </c>
      <c r="AM27" s="14" t="s">
        <v>22</v>
      </c>
      <c r="AN27" s="18"/>
      <c r="AO27" s="19" t="s">
        <v>30</v>
      </c>
      <c r="AP27" s="20" t="s">
        <v>31</v>
      </c>
      <c r="AQ27" s="21" t="s">
        <v>19</v>
      </c>
      <c r="AR27" s="22"/>
      <c r="AS27" s="22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</row>
    <row r="28" spans="1:256" ht="12" customHeight="1" x14ac:dyDescent="0.15">
      <c r="A28" s="23" t="s">
        <v>48</v>
      </c>
      <c r="B28" s="6">
        <v>274</v>
      </c>
      <c r="C28" s="69">
        <f>IF(B28="DNF","DNF",IF(B28&gt;0,B$18/B28*100,""))</f>
        <v>90.948905109489047</v>
      </c>
      <c r="D28" s="6">
        <v>233.8</v>
      </c>
      <c r="E28" s="69">
        <f>IF(D28="DNF","DNF",IF(D28&gt;0,D$18/D28*100,""))</f>
        <v>93.370402053036784</v>
      </c>
      <c r="F28" s="6">
        <v>479</v>
      </c>
      <c r="G28" s="69">
        <f>IF(F28="DNF","DNF",IF(F28&gt;0,F$18/F28*100,""))</f>
        <v>73.486430062630475</v>
      </c>
      <c r="H28" s="6">
        <v>235.9</v>
      </c>
      <c r="I28" s="69">
        <f>IF(H28="DNF","DNF",IF(H28&gt;0,H$18/H28*100,""))</f>
        <v>53.115727002967361</v>
      </c>
      <c r="J28" s="6">
        <v>101.06</v>
      </c>
      <c r="K28" s="69">
        <f>IF(J28="DNF","DNF",IF(J28&gt;0,J$18/J28*100,""))</f>
        <v>81.535721353651297</v>
      </c>
      <c r="L28" s="70">
        <v>557</v>
      </c>
      <c r="M28" s="69">
        <f>IF(L28="DNF","DNF",IF(L28&gt;0,L$18/L28*100,""))</f>
        <v>70.596050269299823</v>
      </c>
      <c r="N28" s="6">
        <v>23</v>
      </c>
      <c r="O28" s="69">
        <f>IF(N28="DNF","DNF",IF(N28&lt;&gt;"",N28/N$18*100,""))</f>
        <v>85.18518518518519</v>
      </c>
      <c r="P28" s="6">
        <v>93.85</v>
      </c>
      <c r="Q28" s="69">
        <f>IF(P28="DNF","DNF",IF(P28&gt;0,P$18/P28*100,""))</f>
        <v>14.214171550346297</v>
      </c>
      <c r="R28" s="6">
        <v>90.98</v>
      </c>
      <c r="S28" s="69">
        <f>IF(R28="DNF","DNF",IF(R28&gt;0,R$18/R28*100,""))</f>
        <v>77.137832490657289</v>
      </c>
      <c r="T28" s="6">
        <v>84.57</v>
      </c>
      <c r="U28" s="69">
        <f>IF(T28="DNF","DNF",IF(T28&gt;0,T$18/T28*100,""))</f>
        <v>27.421071301880101</v>
      </c>
      <c r="V28" s="6">
        <v>7.66</v>
      </c>
      <c r="W28" s="69">
        <f>IF(V28="DNF","DNF",IF(V28&gt;0,V$18/V28*100,""))</f>
        <v>84.85639686684074</v>
      </c>
      <c r="X28" s="6">
        <v>84.06</v>
      </c>
      <c r="Y28" s="69">
        <f>IF(X28="DNF","DNF",IF(X28&gt;0,X$18/X28*100,""))</f>
        <v>52.866999762074705</v>
      </c>
      <c r="Z28" s="6">
        <v>12</v>
      </c>
      <c r="AA28" s="69">
        <f>IF(Z28="DNF","DNF",IF(Z28&lt;&gt;"",Z28/Z$18*100,""))</f>
        <v>85.714285714285708</v>
      </c>
      <c r="AB28" s="6">
        <v>82.42</v>
      </c>
      <c r="AC28" s="69">
        <f>IF(AB28="DNF","DNF",IF(AB28&gt;0,AB$18/AB28*100,""))</f>
        <v>40.754671196311577</v>
      </c>
      <c r="AD28" s="6">
        <v>214</v>
      </c>
      <c r="AE28" s="69">
        <f>IF(AD28="DNF","DNF",IF(AD28&gt;0,AD$18/AD28*100,""))</f>
        <v>16.728971962616821</v>
      </c>
      <c r="AF28" s="6">
        <v>221.8</v>
      </c>
      <c r="AG28" s="69">
        <f>IF(AF28="DNF","DNF",IF(AF28&gt;0,AF$18/AF28*100,""))</f>
        <v>97.520288548241666</v>
      </c>
      <c r="AH28" s="6">
        <v>95</v>
      </c>
      <c r="AI28" s="69">
        <f>IF(AH28="DNF","DNF",IF(AH28&gt;0,AH$18/AH28*100,""))</f>
        <v>54.210526315789473</v>
      </c>
      <c r="AJ28" s="6">
        <v>96.85</v>
      </c>
      <c r="AK28" s="69">
        <f>IF(AJ28="DNF","DNF",IF(AJ28&gt;0,AJ$18/AJ28*100,""))</f>
        <v>42.560660815694376</v>
      </c>
      <c r="AL28" s="6">
        <v>337.1</v>
      </c>
      <c r="AM28" s="69">
        <f>IF(AL28="DNF","DNF",IF(AL28&gt;0,AL$18/AL28*100,""))</f>
        <v>63.779293978048059</v>
      </c>
      <c r="AO28" s="24" t="str">
        <f>A28</f>
        <v>Colby A</v>
      </c>
      <c r="AP28" s="25">
        <f>SUM(C28,E28,G28,I28,K28,M28,O28,Q28,S28,U28,W28)+SUM(Y28,AA28,AC28,AE28,AG28,AI28,AK28,AM28)</f>
        <v>1206.003591539047</v>
      </c>
      <c r="AQ28" s="26">
        <f>RANK(AP28,AP28:AP29,0)</f>
        <v>2</v>
      </c>
      <c r="AR28" s="27"/>
      <c r="AS28" s="27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</row>
    <row r="29" spans="1:256" ht="12" customHeight="1" x14ac:dyDescent="0.15">
      <c r="A29" s="28" t="s">
        <v>49</v>
      </c>
      <c r="B29" s="67">
        <v>218.5</v>
      </c>
      <c r="C29" s="71">
        <f>IF(B29="DNF","DNF",IF(B29&gt;0,B$18/B29*100,""))</f>
        <v>114.05034324942791</v>
      </c>
      <c r="D29" s="67">
        <v>207.3</v>
      </c>
      <c r="E29" s="71">
        <f>IF(D29="DNF","DNF",IF(D29&gt;0,D$18/D29*100,""))</f>
        <v>105.30631934394596</v>
      </c>
      <c r="F29" s="67">
        <v>424</v>
      </c>
      <c r="G29" s="71">
        <f>IF(F29="DNF","DNF",IF(F29&gt;0,F$18/F29*100,""))</f>
        <v>83.018867924528308</v>
      </c>
      <c r="H29" s="67">
        <v>195.2</v>
      </c>
      <c r="I29" s="71">
        <f>IF(H29="DNF","DNF",IF(H29&gt;0,H$18/H29*100,""))</f>
        <v>64.19057377049181</v>
      </c>
      <c r="J29" s="67">
        <v>98.03</v>
      </c>
      <c r="K29" s="71">
        <f>IF(J29="DNF","DNF",IF(J29&gt;0,J$18/J29*100,""))</f>
        <v>84.055901254717952</v>
      </c>
      <c r="L29" s="72">
        <v>557.4</v>
      </c>
      <c r="M29" s="71">
        <f>IF(L29="DNF","DNF",IF(L29&gt;0,L$18/L29*100,""))</f>
        <v>70.545389307499107</v>
      </c>
      <c r="N29" s="67">
        <v>11</v>
      </c>
      <c r="O29" s="71">
        <f>IF(N29="DNF","DNF",IF(N29&lt;&gt;"",N29/N$18*100,""))</f>
        <v>40.74074074074074</v>
      </c>
      <c r="P29" s="67">
        <v>33.75</v>
      </c>
      <c r="Q29" s="71">
        <f>IF(P29="DNF","DNF",IF(P29&gt;0,P$18/P29*100,""))</f>
        <v>39.525925925925925</v>
      </c>
      <c r="R29" s="67">
        <v>48.73</v>
      </c>
      <c r="S29" s="71">
        <f>IF(R29="DNF","DNF",IF(R29&gt;0,R$18/R29*100,""))</f>
        <v>144.01805869074497</v>
      </c>
      <c r="T29" s="67">
        <v>56.01</v>
      </c>
      <c r="U29" s="71">
        <f>IF(T29="DNF","DNF",IF(T29&gt;0,T$18/T29*100,""))</f>
        <v>41.403320835565083</v>
      </c>
      <c r="V29" s="67">
        <v>12.97</v>
      </c>
      <c r="W29" s="71">
        <f>IF(V29="DNF","DNF",IF(V29&gt;0,V$18/V29*100,""))</f>
        <v>50.115651503469536</v>
      </c>
      <c r="X29" s="67">
        <v>53.81</v>
      </c>
      <c r="Y29" s="71">
        <f>IF(X29="DNF","DNF",IF(X29&gt;0,X$18/X29*100,""))</f>
        <v>82.586879762125989</v>
      </c>
      <c r="Z29" s="67">
        <v>8</v>
      </c>
      <c r="AA29" s="71">
        <f>IF(Z29="DNF","DNF",IF(Z29&lt;&gt;"",Z29/Z$18*100,""))</f>
        <v>57.142857142857139</v>
      </c>
      <c r="AB29" s="67">
        <v>81.16</v>
      </c>
      <c r="AC29" s="71">
        <f>IF(AB29="DNF","DNF",IF(AB29&gt;0,AB$18/AB29*100,""))</f>
        <v>41.387382947264669</v>
      </c>
      <c r="AD29" s="67">
        <v>187.42</v>
      </c>
      <c r="AE29" s="71">
        <f>IF(AD29="DNF","DNF",IF(AD29&gt;0,AD$18/AD29*100,""))</f>
        <v>19.101483299541137</v>
      </c>
      <c r="AF29" s="67">
        <v>248.31</v>
      </c>
      <c r="AG29" s="71">
        <f>IF(AF29="DNF","DNF",IF(AF29&gt;0,AF$18/AF29*100,""))</f>
        <v>87.108855865651819</v>
      </c>
      <c r="AH29" s="67">
        <v>53.8</v>
      </c>
      <c r="AI29" s="71">
        <f>IF(AH29="DNF","DNF",IF(AH29&gt;0,AH$18/AH29*100,""))</f>
        <v>95.724907063197023</v>
      </c>
      <c r="AJ29" s="67">
        <v>105</v>
      </c>
      <c r="AK29" s="71">
        <f>IF(AJ29="DNF","DNF",IF(AJ29&gt;0,AJ$18/AJ29*100,""))</f>
        <v>39.25714285714286</v>
      </c>
      <c r="AL29" s="67">
        <v>247.6</v>
      </c>
      <c r="AM29" s="71">
        <f>IF(AL29="DNF","DNF",IF(AL29&gt;0,AL$18/AL29*100,""))</f>
        <v>86.833602584814216</v>
      </c>
      <c r="AN29" s="29"/>
      <c r="AO29" s="30" t="str">
        <f>A29</f>
        <v>Dartmouth A</v>
      </c>
      <c r="AP29" s="31">
        <f>SUM(C29,E29,G29,I29,K29,M29,O29,Q29,S29,U29,W29)+SUM(Y29,AA29,AC29,AE29,AG29,AI29,AK29,AM29)</f>
        <v>1346.1142040696523</v>
      </c>
      <c r="AQ29" s="32">
        <f>RANK(AP29,AP28:AP29,0)</f>
        <v>1</v>
      </c>
      <c r="AR29" s="33"/>
      <c r="AS29" s="33"/>
      <c r="AT29" s="34"/>
      <c r="AU29" s="34"/>
      <c r="AV29" s="34"/>
      <c r="AW29" s="34"/>
      <c r="AX29" s="34"/>
      <c r="AY29" s="34"/>
    </row>
    <row r="30" spans="1:256" ht="12" customHeight="1" x14ac:dyDescent="0.15">
      <c r="A30" s="28"/>
      <c r="B30" s="67"/>
      <c r="C30" s="71" t="str">
        <f>IF(B30="DNF","DNF",IF(B30&gt;0,B$18/B30*100,""))</f>
        <v/>
      </c>
      <c r="D30" s="67"/>
      <c r="E30" s="71" t="str">
        <f>IF(D30="DNF","DNF",IF(D30&gt;0,D$18/D30*100,""))</f>
        <v/>
      </c>
      <c r="F30" s="67"/>
      <c r="G30" s="71" t="str">
        <f>IF(F30="DNF","DNF",IF(F30&gt;0,F$18/F30*100,""))</f>
        <v/>
      </c>
      <c r="H30" s="67"/>
      <c r="I30" s="71" t="str">
        <f>IF(H30="DNF","DNF",IF(H30&gt;0,H$18/H30*100,""))</f>
        <v/>
      </c>
      <c r="J30" s="67"/>
      <c r="K30" s="71" t="str">
        <f>IF(J30="DNF","DNF",IF(J30&gt;0,J$18/J30*100,""))</f>
        <v/>
      </c>
      <c r="L30" s="72"/>
      <c r="M30" s="71" t="str">
        <f>IF(L30="DNF","DNF",IF(L30&gt;0,L$18/L30*100,""))</f>
        <v/>
      </c>
      <c r="N30" s="67"/>
      <c r="O30" s="71" t="str">
        <f>IF(N30="DNF","DNF",IF(N30&lt;&gt;"",N30/N$18*100,""))</f>
        <v/>
      </c>
      <c r="P30" s="67"/>
      <c r="Q30" s="71" t="str">
        <f>IF(P30="DNF","DNF",IF(P30&gt;0,P$18/P30*100,""))</f>
        <v/>
      </c>
      <c r="R30" s="67"/>
      <c r="S30" s="71" t="str">
        <f>IF(R30="DNF","DNF",IF(R30&gt;0,R$18/R30*100,""))</f>
        <v/>
      </c>
      <c r="T30" s="67"/>
      <c r="U30" s="71" t="str">
        <f>IF(T30="DNF","DNF",IF(T30&gt;0,T$18/T30*100,""))</f>
        <v/>
      </c>
      <c r="V30" s="67"/>
      <c r="W30" s="71" t="str">
        <f>IF(V30="DNF","DNF",IF(V30&gt;0,V$18/V30*100,""))</f>
        <v/>
      </c>
      <c r="X30" s="67"/>
      <c r="Y30" s="71" t="str">
        <f>IF(X30="DNF","DNF",IF(X30&gt;0,X$18/X30*100,""))</f>
        <v/>
      </c>
      <c r="Z30" s="67"/>
      <c r="AA30" s="71" t="str">
        <f>IF(Z30="DNF","DNF",IF(Z30&lt;&gt;"",Z30/Z$18*100,""))</f>
        <v/>
      </c>
      <c r="AB30" s="67"/>
      <c r="AC30" s="71" t="str">
        <f>IF(AB30="DNF","DNF",IF(AB30&gt;0,AB$18/AB30*100,""))</f>
        <v/>
      </c>
      <c r="AD30" s="67"/>
      <c r="AE30" s="71" t="str">
        <f>IF(AD30="DNF","DNF",IF(AD30&gt;0,AD$18/AD30*100,""))</f>
        <v/>
      </c>
      <c r="AF30" s="72"/>
      <c r="AG30" s="71" t="str">
        <f>IF(AF30="DNF","DNF",IF(AF30&gt;0,AF$18/AF30*100,""))</f>
        <v/>
      </c>
      <c r="AH30" s="72"/>
      <c r="AI30" s="71" t="str">
        <f>IF(AH30="DNF","DNF",IF(AH30&gt;0,AH$18/AH30*100,""))</f>
        <v/>
      </c>
      <c r="AJ30" s="72"/>
      <c r="AK30" s="71" t="str">
        <f>IF(AJ30="DNF","DNF",IF(AJ30&gt;0,AJ$18/AJ30*100,""))</f>
        <v/>
      </c>
      <c r="AL30" s="72"/>
      <c r="AM30" s="71" t="str">
        <f>IF(AL30="DNF","DNF",IF(AL30&gt;0,AL$18/AL30*100,""))</f>
        <v/>
      </c>
      <c r="AN30" s="29"/>
      <c r="AO30" s="30"/>
      <c r="AP30" s="31"/>
      <c r="AQ30" s="32"/>
      <c r="AR30" s="33"/>
      <c r="AS30" s="33"/>
      <c r="AT30" s="34"/>
      <c r="AU30" s="34"/>
      <c r="AV30" s="34"/>
      <c r="AW30" s="34"/>
      <c r="AX30" s="34"/>
      <c r="AY30" s="34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</row>
    <row r="31" spans="1:256" ht="12" customHeight="1" x14ac:dyDescent="0.15">
      <c r="A31" s="46" t="s">
        <v>26</v>
      </c>
      <c r="B31" s="77" t="str">
        <f>INDEX( $A$28:$A$30, MATCH(B32,B28:B30,0))</f>
        <v>Dartmouth A</v>
      </c>
      <c r="C31" s="78"/>
      <c r="D31" s="77" t="str">
        <f>INDEX( $A$28:$A$30, MATCH(D32,D28:D30,0))</f>
        <v>Dartmouth A</v>
      </c>
      <c r="E31" s="78"/>
      <c r="F31" s="77" t="str">
        <f>INDEX( $A$28:$A$30, MATCH(F32,F28:F30,0))</f>
        <v>Dartmouth A</v>
      </c>
      <c r="G31" s="78"/>
      <c r="H31" s="77" t="str">
        <f>INDEX( $A$28:$A$30, MATCH(H32,H28:H30,0))</f>
        <v>Dartmouth A</v>
      </c>
      <c r="I31" s="78"/>
      <c r="J31" s="77" t="str">
        <f>INDEX( $A$28:$A$30, MATCH(J32,J28:J30,0))</f>
        <v>Dartmouth A</v>
      </c>
      <c r="K31" s="78"/>
      <c r="L31" s="77" t="str">
        <f>INDEX( $A$28:$A$30, MATCH(L32,L28:L30,0))</f>
        <v>Colby A</v>
      </c>
      <c r="M31" s="78"/>
      <c r="N31" s="77" t="str">
        <f>INDEX( $A$28:$A$30, MATCH(N32,N28:N30,0))</f>
        <v>Colby A</v>
      </c>
      <c r="O31" s="78"/>
      <c r="P31" s="77" t="str">
        <f>INDEX( $A$28:$A$30, MATCH(P32,P28:P30,0))</f>
        <v>Dartmouth A</v>
      </c>
      <c r="Q31" s="78"/>
      <c r="R31" s="77" t="str">
        <f>INDEX( $A$28:$A$30, MATCH(R32,R28:R30,0))</f>
        <v>Dartmouth A</v>
      </c>
      <c r="S31" s="78"/>
      <c r="T31" s="77" t="str">
        <f>INDEX( $A$28:$A$30, MATCH(T32,T28:T30,0))</f>
        <v>Dartmouth A</v>
      </c>
      <c r="U31" s="78"/>
      <c r="V31" s="77" t="str">
        <f>INDEX( $A$28:$A$30, MATCH(V32,V28:V30,0))</f>
        <v>Colby A</v>
      </c>
      <c r="W31" s="78"/>
      <c r="X31" s="77" t="str">
        <f>INDEX( $A$28:$A$30, MATCH(X32,X28:X30,0))</f>
        <v>Dartmouth A</v>
      </c>
      <c r="Y31" s="78"/>
      <c r="Z31" s="77" t="str">
        <f>INDEX( $A$28:$A$30, MATCH(Z32,Z28:Z30,0))</f>
        <v>Colby A</v>
      </c>
      <c r="AA31" s="78"/>
      <c r="AB31" s="77" t="str">
        <f>INDEX( $A$28:$A$30, MATCH(AB32,AB28:AB30,0))</f>
        <v>Dartmouth A</v>
      </c>
      <c r="AC31" s="78"/>
      <c r="AD31" s="77" t="str">
        <f>INDEX( $A$28:$A$30, MATCH(AD32,AD28:AD30,0))</f>
        <v>Dartmouth A</v>
      </c>
      <c r="AE31" s="78"/>
      <c r="AF31" s="77" t="str">
        <f>INDEX( $A$28:$A$30, MATCH(AF32,AF28:AF30,0))</f>
        <v>Colby A</v>
      </c>
      <c r="AG31" s="78"/>
      <c r="AH31" s="77" t="str">
        <f>INDEX( $A$28:$A$30, MATCH(AH32,AH28:AH30,0))</f>
        <v>Dartmouth A</v>
      </c>
      <c r="AI31" s="78"/>
      <c r="AJ31" s="77" t="str">
        <f>INDEX( $A$28:$A$30, MATCH(AJ32,AJ28:AJ30,0))</f>
        <v>Colby A</v>
      </c>
      <c r="AK31" s="78"/>
      <c r="AL31" s="77" t="str">
        <f>INDEX( $A$28:$A$30, MATCH(AL32,AL28:AL30,0))</f>
        <v>Dartmouth A</v>
      </c>
      <c r="AM31" s="78"/>
      <c r="AP31" s="18"/>
      <c r="AQ31" s="18"/>
      <c r="AR31" s="48"/>
      <c r="AS31" s="48"/>
      <c r="AT31" s="45"/>
      <c r="AU31" s="45"/>
      <c r="AV31" s="45"/>
      <c r="AW31" s="45"/>
      <c r="AX31" s="45"/>
      <c r="AY31" s="45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</row>
    <row r="32" spans="1:256" ht="12" customHeight="1" x14ac:dyDescent="0.15">
      <c r="A32" s="49" t="s">
        <v>27</v>
      </c>
      <c r="B32" s="17">
        <f>SMALL(B28:B30,1)</f>
        <v>218.5</v>
      </c>
      <c r="C32" s="79"/>
      <c r="D32" s="17">
        <f>SMALL(D28:D30,1)</f>
        <v>207.3</v>
      </c>
      <c r="E32" s="79"/>
      <c r="F32" s="17">
        <f>SMALL(F28:F30,1)</f>
        <v>424</v>
      </c>
      <c r="G32" s="79"/>
      <c r="H32" s="17">
        <f>SMALL(H28:H30,1)</f>
        <v>195.2</v>
      </c>
      <c r="I32" s="79"/>
      <c r="J32" s="17">
        <f>SMALL(J28:J30,1)</f>
        <v>98.03</v>
      </c>
      <c r="K32" s="79"/>
      <c r="L32" s="17">
        <f>SMALL(L28:L30,1)</f>
        <v>557</v>
      </c>
      <c r="M32" s="79"/>
      <c r="N32" s="17">
        <f>LARGE(N28:N30,1)</f>
        <v>23</v>
      </c>
      <c r="O32" s="79"/>
      <c r="P32" s="17">
        <f>SMALL(P28:P30,1)</f>
        <v>33.75</v>
      </c>
      <c r="Q32" s="79"/>
      <c r="R32" s="17">
        <f>SMALL(R28:R30,1)</f>
        <v>48.73</v>
      </c>
      <c r="S32" s="79"/>
      <c r="T32" s="17">
        <f>SMALL(T28:T30,1)</f>
        <v>56.01</v>
      </c>
      <c r="U32" s="79"/>
      <c r="V32" s="17">
        <f>SMALL(V28:V30,1)</f>
        <v>7.66</v>
      </c>
      <c r="W32" s="79"/>
      <c r="X32" s="17">
        <f>SMALL(X28:X30,1)</f>
        <v>53.81</v>
      </c>
      <c r="Y32" s="79"/>
      <c r="Z32" s="17">
        <f>LARGE(Z28:Z30,1)</f>
        <v>12</v>
      </c>
      <c r="AA32" s="79"/>
      <c r="AB32" s="17">
        <f>SMALL(AB28:AB30,1)</f>
        <v>81.16</v>
      </c>
      <c r="AC32" s="79"/>
      <c r="AD32" s="17">
        <f>SMALL(AD28:AD30,1)</f>
        <v>187.42</v>
      </c>
      <c r="AE32" s="79"/>
      <c r="AF32" s="17">
        <f>SMALL(AF28:AF30,1)</f>
        <v>221.8</v>
      </c>
      <c r="AG32" s="79"/>
      <c r="AH32" s="17">
        <f>SMALL(AH28:AH30,1)</f>
        <v>53.8</v>
      </c>
      <c r="AI32" s="79"/>
      <c r="AJ32" s="17">
        <f>SMALL(AJ28:AJ30,1)</f>
        <v>96.85</v>
      </c>
      <c r="AK32" s="79"/>
      <c r="AL32" s="17">
        <f>SMALL(AL28:AL30,1)</f>
        <v>247.6</v>
      </c>
      <c r="AM32" s="79"/>
      <c r="AP32" s="18"/>
      <c r="AQ32" s="18"/>
      <c r="AR32" s="50"/>
      <c r="AS32" s="50"/>
      <c r="AT32" s="51"/>
      <c r="AU32" s="51"/>
      <c r="AV32" s="51"/>
      <c r="AW32" s="51"/>
      <c r="AX32" s="51"/>
      <c r="AY32" s="51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</row>
    <row r="33" spans="1:82" ht="12" customHeight="1" x14ac:dyDescent="0.15">
      <c r="A33" s="46" t="s">
        <v>28</v>
      </c>
      <c r="B33" s="77" t="str">
        <f>INDEX( $A$28:$A$30, MATCH(B34,B28:B30,0))</f>
        <v>Colby A</v>
      </c>
      <c r="C33" s="78"/>
      <c r="D33" s="77" t="str">
        <f>INDEX( $A$28:$A$30, MATCH(D34,D28:D30,0))</f>
        <v>Colby A</v>
      </c>
      <c r="E33" s="78"/>
      <c r="F33" s="77" t="str">
        <f>INDEX( $A$28:$A$30, MATCH(F34,F28:F30,0))</f>
        <v>Colby A</v>
      </c>
      <c r="G33" s="78"/>
      <c r="H33" s="77" t="str">
        <f>INDEX( $A$28:$A$30, MATCH(H34,H28:H30,0))</f>
        <v>Colby A</v>
      </c>
      <c r="I33" s="78"/>
      <c r="J33" s="77" t="str">
        <f>INDEX( $A$28:$A$30, MATCH(J34,J28:J30,0))</f>
        <v>Colby A</v>
      </c>
      <c r="K33" s="78"/>
      <c r="L33" s="77" t="str">
        <f>INDEX( $A$28:$A$30, MATCH(L34,L28:L30,0))</f>
        <v>Dartmouth A</v>
      </c>
      <c r="M33" s="78"/>
      <c r="N33" s="77" t="str">
        <f>INDEX( $A$28:$A$30, MATCH(N34,N28:N30,0))</f>
        <v>Dartmouth A</v>
      </c>
      <c r="O33" s="78"/>
      <c r="P33" s="77" t="str">
        <f>INDEX( $A$28:$A$30, MATCH(P34,P28:P30,0))</f>
        <v>Colby A</v>
      </c>
      <c r="Q33" s="78"/>
      <c r="R33" s="77" t="str">
        <f>INDEX( $A$28:$A$30, MATCH(R34,R28:R30,0))</f>
        <v>Colby A</v>
      </c>
      <c r="S33" s="78"/>
      <c r="T33" s="77" t="str">
        <f>INDEX( $A$28:$A$30, MATCH(T34,T28:T30,0))</f>
        <v>Colby A</v>
      </c>
      <c r="U33" s="78"/>
      <c r="V33" s="77" t="str">
        <f>INDEX( $A$28:$A$30, MATCH(V34,V28:V30,0))</f>
        <v>Dartmouth A</v>
      </c>
      <c r="W33" s="78"/>
      <c r="X33" s="77" t="str">
        <f>INDEX( $A$28:$A$30, MATCH(X34,X28:X30,0))</f>
        <v>Colby A</v>
      </c>
      <c r="Y33" s="78"/>
      <c r="Z33" s="77" t="str">
        <f>INDEX( $A$28:$A$30, MATCH(Z34,Z28:Z30,0))</f>
        <v>Dartmouth A</v>
      </c>
      <c r="AA33" s="78"/>
      <c r="AB33" s="77" t="str">
        <f>INDEX( $A$28:$A$30, MATCH(AB34,AB28:AB30,0))</f>
        <v>Colby A</v>
      </c>
      <c r="AC33" s="78"/>
      <c r="AD33" s="77" t="str">
        <f>INDEX( $A$28:$A$30, MATCH(AD34,AD28:AD30,0))</f>
        <v>Colby A</v>
      </c>
      <c r="AE33" s="78"/>
      <c r="AF33" s="77" t="str">
        <f>INDEX( $A$28:$A$30, MATCH(AF34,AF28:AF30,0))</f>
        <v>Dartmouth A</v>
      </c>
      <c r="AG33" s="78"/>
      <c r="AH33" s="77" t="str">
        <f>INDEX( $A$28:$A$30, MATCH(AH34,AH28:AH30,0))</f>
        <v>Colby A</v>
      </c>
      <c r="AI33" s="78"/>
      <c r="AJ33" s="77" t="str">
        <f>INDEX( $A$28:$A$30, MATCH(AJ34,AJ28:AJ30,0))</f>
        <v>Dartmouth A</v>
      </c>
      <c r="AK33" s="78"/>
      <c r="AL33" s="77" t="str">
        <f>INDEX( $A$28:$A$30, MATCH(AL34,AL28:AL30,0))</f>
        <v>Colby A</v>
      </c>
      <c r="AM33" s="78"/>
      <c r="AP33" s="18"/>
      <c r="AQ33" s="18"/>
      <c r="AR33" s="48"/>
      <c r="AS33" s="48"/>
      <c r="AT33" s="45"/>
      <c r="AU33" s="45"/>
      <c r="AV33" s="45"/>
      <c r="AW33" s="45"/>
      <c r="AX33" s="45"/>
      <c r="AY33" s="45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</row>
    <row r="34" spans="1:82" ht="12" customHeight="1" x14ac:dyDescent="0.15">
      <c r="A34" s="49" t="s">
        <v>27</v>
      </c>
      <c r="B34" s="17">
        <f>SMALL(B28:B30,2)</f>
        <v>274</v>
      </c>
      <c r="C34" s="79"/>
      <c r="D34" s="17">
        <f>SMALL(D28:D30,2)</f>
        <v>233.8</v>
      </c>
      <c r="E34" s="79"/>
      <c r="F34" s="17">
        <f>SMALL(F28:F30,2)</f>
        <v>479</v>
      </c>
      <c r="G34" s="79"/>
      <c r="H34" s="17">
        <f>SMALL(H28:H30,2)</f>
        <v>235.9</v>
      </c>
      <c r="I34" s="79"/>
      <c r="J34" s="17">
        <f>SMALL(J28:J30,2)</f>
        <v>101.06</v>
      </c>
      <c r="K34" s="79"/>
      <c r="L34" s="17">
        <f>SMALL(L28:L30,2)</f>
        <v>557.4</v>
      </c>
      <c r="M34" s="79"/>
      <c r="N34" s="17">
        <f>LARGE(N28:N30,2)</f>
        <v>11</v>
      </c>
      <c r="O34" s="79"/>
      <c r="P34" s="17">
        <f>SMALL(P28:P30,2)</f>
        <v>93.85</v>
      </c>
      <c r="Q34" s="79"/>
      <c r="R34" s="17">
        <f>SMALL(R28:R30,2)</f>
        <v>90.98</v>
      </c>
      <c r="S34" s="79"/>
      <c r="T34" s="17">
        <f>SMALL(T28:T30,2)</f>
        <v>84.57</v>
      </c>
      <c r="U34" s="79"/>
      <c r="V34" s="17">
        <f>SMALL(V28:V30,2)</f>
        <v>12.97</v>
      </c>
      <c r="W34" s="79"/>
      <c r="X34" s="17">
        <f>SMALL(X28:X30,2)</f>
        <v>84.06</v>
      </c>
      <c r="Y34" s="79"/>
      <c r="Z34" s="17">
        <f>LARGE(Z28:Z30,2)</f>
        <v>8</v>
      </c>
      <c r="AA34" s="79"/>
      <c r="AB34" s="17">
        <f>SMALL(AB28:AB30,2)</f>
        <v>82.42</v>
      </c>
      <c r="AC34" s="79"/>
      <c r="AD34" s="17">
        <f>SMALL(AD28:AD30,2)</f>
        <v>214</v>
      </c>
      <c r="AE34" s="79"/>
      <c r="AF34" s="17">
        <f>SMALL(AF28:AF30,2)</f>
        <v>248.31</v>
      </c>
      <c r="AG34" s="79"/>
      <c r="AH34" s="17">
        <f>SMALL(AH28:AH30,2)</f>
        <v>95</v>
      </c>
      <c r="AI34" s="79"/>
      <c r="AJ34" s="17">
        <f>SMALL(AJ28:AJ30,2)</f>
        <v>105</v>
      </c>
      <c r="AK34" s="79"/>
      <c r="AL34" s="17">
        <f>SMALL(AL28:AL30,2)</f>
        <v>337.1</v>
      </c>
      <c r="AM34" s="79"/>
      <c r="AP34" s="18"/>
      <c r="AQ34" s="18"/>
      <c r="AR34" s="50"/>
      <c r="AS34" s="50"/>
      <c r="AT34" s="51"/>
      <c r="AU34" s="51"/>
      <c r="AV34" s="51"/>
      <c r="AW34" s="51"/>
      <c r="AX34" s="51"/>
      <c r="AY34" s="51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</row>
    <row r="35" spans="1:82" ht="12" customHeight="1" x14ac:dyDescent="0.15">
      <c r="A35" s="52"/>
      <c r="B35" s="53"/>
      <c r="C35" s="54"/>
      <c r="D35" s="53"/>
      <c r="E35" s="54"/>
      <c r="F35" s="53"/>
      <c r="G35" s="54"/>
      <c r="H35" s="53"/>
      <c r="I35" s="54"/>
      <c r="J35" s="53"/>
      <c r="K35" s="54"/>
      <c r="L35" s="53"/>
      <c r="M35" s="54"/>
      <c r="N35" s="55"/>
      <c r="O35" s="9"/>
      <c r="P35" s="53"/>
      <c r="Q35" s="54"/>
      <c r="R35" s="53"/>
      <c r="S35" s="54"/>
      <c r="T35" s="53"/>
      <c r="U35" s="54"/>
      <c r="V35" s="56"/>
      <c r="W35" s="54"/>
      <c r="X35" s="53"/>
      <c r="Y35" s="54"/>
      <c r="Z35" s="55"/>
      <c r="AA35" s="9"/>
      <c r="AB35" s="53"/>
      <c r="AC35" s="54"/>
      <c r="AD35" s="53"/>
      <c r="AE35" s="54"/>
      <c r="AF35" s="53"/>
      <c r="AG35" s="54"/>
      <c r="AH35" s="53"/>
      <c r="AI35" s="54"/>
      <c r="AJ35" s="53"/>
      <c r="AK35" s="54"/>
      <c r="AL35" s="53"/>
      <c r="AM35" s="54"/>
      <c r="AO35" s="57"/>
      <c r="AP35" s="9"/>
      <c r="AQ35" s="58"/>
      <c r="AR35" s="9"/>
      <c r="AS35" s="9"/>
      <c r="AT35" s="8"/>
      <c r="AU35" s="8"/>
      <c r="AV35" s="8"/>
      <c r="AW35" s="8"/>
      <c r="AX35" s="8"/>
      <c r="AY35" s="8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</row>
    <row r="36" spans="1:82" ht="12" customHeight="1" x14ac:dyDescent="0.15">
      <c r="C36" s="65"/>
      <c r="E36" s="65"/>
      <c r="G36" s="65"/>
      <c r="I36" s="65"/>
      <c r="K36" s="65"/>
      <c r="M36" s="65"/>
    </row>
    <row r="37" spans="1:82" ht="12" customHeight="1" x14ac:dyDescent="0.15"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</row>
    <row r="38" spans="1:82" ht="12" customHeight="1" x14ac:dyDescent="0.15"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</row>
    <row r="40" spans="1:82" ht="12" customHeight="1" x14ac:dyDescent="0.15"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</row>
    <row r="42" spans="1:82" ht="12" customHeight="1" x14ac:dyDescent="0.15"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</row>
    <row r="43" spans="1:82" ht="12" customHeight="1" x14ac:dyDescent="0.15"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</row>
    <row r="44" spans="1:82" ht="12" customHeight="1" x14ac:dyDescent="0.15"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</row>
    <row r="45" spans="1:82" ht="12" customHeight="1" x14ac:dyDescent="0.15"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</row>
    <row r="46" spans="1:82" ht="12" customHeight="1" x14ac:dyDescent="0.15"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</row>
    <row r="47" spans="1:82" ht="12" customHeight="1" x14ac:dyDescent="0.15"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</row>
    <row r="48" spans="1:82" ht="12" customHeight="1" x14ac:dyDescent="0.15"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</row>
    <row r="49" spans="52:82" ht="12" customHeight="1" x14ac:dyDescent="0.15"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</row>
    <row r="50" spans="52:82" ht="12" customHeight="1" x14ac:dyDescent="0.15"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</row>
    <row r="51" spans="52:82" ht="12" customHeight="1" x14ac:dyDescent="0.15"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</row>
    <row r="52" spans="52:82" ht="12" customHeight="1" x14ac:dyDescent="0.15"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</row>
    <row r="53" spans="52:82" ht="12" customHeight="1" x14ac:dyDescent="0.15"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</row>
    <row r="54" spans="52:82" ht="12" customHeight="1" x14ac:dyDescent="0.15"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</row>
    <row r="55" spans="52:82" ht="12" customHeight="1" x14ac:dyDescent="0.15"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</row>
    <row r="56" spans="52:82" ht="12" customHeight="1" x14ac:dyDescent="0.15"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B56" s="51"/>
      <c r="CC56" s="51"/>
      <c r="CD56" s="51"/>
    </row>
    <row r="57" spans="52:82" ht="12" customHeight="1" x14ac:dyDescent="0.15"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</row>
    <row r="58" spans="52:82" ht="12" customHeight="1" x14ac:dyDescent="0.15"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</row>
    <row r="59" spans="52:82" ht="12" customHeight="1" x14ac:dyDescent="0.15"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</row>
    <row r="60" spans="52:82" ht="12" customHeight="1" x14ac:dyDescent="0.15"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51"/>
      <c r="CD60" s="51"/>
    </row>
    <row r="61" spans="52:82" ht="12" customHeight="1" x14ac:dyDescent="0.15"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</row>
  </sheetData>
  <phoneticPr fontId="0" type="noConversion"/>
  <printOptions verticalCentered="1"/>
  <pageMargins left="0.5" right="0.5" top="0.25" bottom="0.25" header="0" footer="0"/>
  <pageSetup fitToWidth="0" pageOrder="overThenDown" orientation="landscape" horizontalDpi="4294967292" verticalDpi="4294967292"/>
  <headerFooter>
    <oddHeader>&amp;C&amp;"Arial,Bold Italic"&amp;12Dartmouth Logging Days 2004_x000D_Official Results</oddHeader>
  </headerFooter>
  <colBreaks count="3" manualBreakCount="3">
    <brk id="11" max="33" man="1"/>
    <brk id="21" max="40" man="1"/>
    <brk id="33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Dartmouth Forestry 2004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2004-04-26T17:31:13Z</cp:lastPrinted>
  <dcterms:created xsi:type="dcterms:W3CDTF">2001-04-18T20:26:12Z</dcterms:created>
  <dcterms:modified xsi:type="dcterms:W3CDTF">2017-01-22T17:41:57Z</dcterms:modified>
</cp:coreProperties>
</file>